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1840" windowHeight="11565"/>
  </bookViews>
  <sheets>
    <sheet name="2.8" sheetId="2" r:id="rId1"/>
    <sheet name="М15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М15!#REF!</definedName>
    <definedName name="_Par114" localSheetId="1">М15!#REF!</definedName>
    <definedName name="_Par115" localSheetId="1">М15!#REF!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М15!#REF!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1">М15!$A$1:$G$294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5621"/>
</workbook>
</file>

<file path=xl/calcChain.xml><?xml version="1.0" encoding="utf-8"?>
<calcChain xmlns="http://schemas.openxmlformats.org/spreadsheetml/2006/main">
  <c r="D86" i="2" l="1"/>
  <c r="D79" i="2"/>
  <c r="D80" i="2" s="1"/>
  <c r="D68" i="2"/>
  <c r="D71" i="2" s="1"/>
  <c r="D67" i="2"/>
  <c r="D66" i="2"/>
  <c r="D58" i="2"/>
  <c r="D41" i="2" s="1"/>
  <c r="D57" i="2"/>
  <c r="D56" i="2"/>
  <c r="D60" i="2" s="1"/>
  <c r="D51" i="2"/>
  <c r="D50" i="2"/>
  <c r="D47" i="2"/>
  <c r="D46" i="2"/>
  <c r="D38" i="2"/>
  <c r="D16" i="2"/>
  <c r="D14" i="2"/>
  <c r="D12" i="2" s="1"/>
  <c r="D11" i="2"/>
  <c r="D25" i="2" s="1"/>
  <c r="D59" i="2" l="1"/>
  <c r="D70" i="2"/>
  <c r="D61" i="2"/>
  <c r="D17" i="2"/>
  <c r="D22" i="2"/>
  <c r="D90" i="2"/>
  <c r="D91" i="2" s="1"/>
  <c r="G264" i="1"/>
  <c r="G263" i="1"/>
  <c r="G262" i="1"/>
  <c r="G261" i="1"/>
  <c r="G256" i="1"/>
  <c r="G254" i="1"/>
  <c r="G252" i="1"/>
  <c r="G250" i="1"/>
  <c r="G245" i="1"/>
  <c r="G243" i="1"/>
  <c r="G241" i="1"/>
  <c r="G239" i="1"/>
  <c r="G237" i="1"/>
  <c r="G23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1" i="1"/>
  <c r="G200" i="1"/>
  <c r="G199" i="1"/>
  <c r="G198" i="1"/>
  <c r="G197" i="1"/>
  <c r="G196" i="1"/>
  <c r="G191" i="1"/>
  <c r="G190" i="1"/>
  <c r="G189" i="1"/>
  <c r="G188" i="1"/>
  <c r="G187" i="1"/>
  <c r="G185" i="1"/>
  <c r="G184" i="1"/>
  <c r="G183" i="1"/>
  <c r="G182" i="1"/>
  <c r="G181" i="1"/>
  <c r="G180" i="1"/>
  <c r="G177" i="1"/>
  <c r="G176" i="1"/>
  <c r="G175" i="1"/>
  <c r="G172" i="1"/>
  <c r="G171" i="1"/>
  <c r="G168" i="1"/>
  <c r="G165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D289" i="1"/>
  <c r="C96" i="1"/>
  <c r="C98" i="1" s="1"/>
  <c r="G92" i="1"/>
  <c r="G89" i="1"/>
  <c r="G88" i="1"/>
  <c r="G86" i="1"/>
  <c r="G82" i="1"/>
  <c r="G79" i="1"/>
  <c r="G75" i="1"/>
  <c r="G71" i="1"/>
  <c r="G69" i="1"/>
  <c r="G68" i="1"/>
  <c r="G67" i="1"/>
  <c r="G66" i="1"/>
  <c r="G65" i="1"/>
  <c r="G64" i="1"/>
  <c r="G63" i="1"/>
  <c r="G60" i="1"/>
  <c r="G58" i="1"/>
  <c r="G57" i="1"/>
  <c r="G42" i="1"/>
  <c r="G38" i="1"/>
  <c r="G32" i="1"/>
  <c r="G50" i="1" l="1"/>
  <c r="G70" i="1"/>
  <c r="G72" i="1"/>
  <c r="G76" i="1"/>
  <c r="G78" i="1"/>
  <c r="G81" i="1"/>
  <c r="G87" i="1"/>
  <c r="G91" i="1"/>
  <c r="G94" i="1"/>
  <c r="G258" i="1"/>
  <c r="G26" i="1"/>
  <c r="G30" i="1"/>
  <c r="G33" i="1"/>
  <c r="G40" i="1"/>
  <c r="G49" i="1"/>
  <c r="G52" i="1"/>
  <c r="G59" i="1"/>
  <c r="G61" i="1"/>
  <c r="G236" i="1"/>
  <c r="G247" i="1"/>
  <c r="G249" i="1"/>
  <c r="G238" i="1"/>
  <c r="G240" i="1"/>
  <c r="G242" i="1"/>
  <c r="G244" i="1"/>
  <c r="G246" i="1"/>
  <c r="G251" i="1"/>
  <c r="G253" i="1"/>
  <c r="G255" i="1"/>
  <c r="G257" i="1"/>
  <c r="C289" i="1"/>
  <c r="C291" i="1" s="1"/>
  <c r="G77" i="1"/>
  <c r="G85" i="1"/>
  <c r="D291" i="1"/>
  <c r="G291" i="1" s="1"/>
  <c r="G96" i="1"/>
  <c r="D98" i="1"/>
  <c r="G98" i="1" s="1"/>
  <c r="G289" i="1" l="1"/>
  <c r="G292" i="1"/>
</calcChain>
</file>

<file path=xl/sharedStrings.xml><?xml version="1.0" encoding="utf-8"?>
<sst xmlns="http://schemas.openxmlformats.org/spreadsheetml/2006/main" count="576" uniqueCount="275">
  <si>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</si>
  <si>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</si>
  <si>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</si>
  <si>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</si>
  <si>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</si>
  <si>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</si>
  <si>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</si>
  <si>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</si>
  <si>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</si>
  <si>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</si>
  <si>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</si>
  <si>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</si>
  <si>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</si>
  <si>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</si>
  <si>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</si>
  <si>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</si>
  <si>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</si>
  <si>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</si>
  <si>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</si>
  <si>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15 по ул. Мира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</si>
  <si>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</si>
  <si>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</si>
  <si>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</si>
  <si>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</si>
  <si>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</si>
  <si>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12.06.2019 год (исполнение договора управления многоквартирным домом от 18.07.2017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</si>
  <si>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</si>
  <si>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</si>
  <si>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</si>
  <si>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2.  Работы, выполняемые в зданиях с подвалами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</si>
  <si>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</si>
  <si>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</si>
  <si>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</si>
  <si>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</si>
  <si>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</si>
  <si>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Осмотр деревянных конструкций крыш</t>
  </si>
  <si>
    <t>100 м2</t>
  </si>
  <si>
    <t>Очистка чердачного помещения от снега</t>
  </si>
  <si>
    <t>м2</t>
  </si>
  <si>
    <t>Очистка козырьков от снега</t>
  </si>
  <si>
    <t>м²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</si>
  <si>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</si>
  <si>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</si>
  <si>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</si>
  <si>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</si>
  <si>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</si>
  <si>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</si>
  <si>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>Снятие пружин входных дверей</t>
  </si>
  <si>
    <t>шт</t>
  </si>
  <si>
    <t>Установка  пружины</t>
  </si>
  <si>
    <t xml:space="preserve">                 8.  Работы, выполняемые в целях надлежащего содержания фасада</t>
  </si>
  <si>
    <t>Замена номерного знака на МКД</t>
  </si>
  <si>
    <t xml:space="preserve">                 12.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</si>
  <si>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</si>
  <si>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</si>
  <si>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</si>
  <si>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 xml:space="preserve">                 14.  Общие работы, выполняемые для надлежащего содержания систем  водоснабжения (холодного и горячего) и водоотведения</t>
  </si>
  <si>
    <t>Обслуживание приборов учета горячей воды</t>
  </si>
  <si>
    <t xml:space="preserve">                 16.  Работы, выполняемые в целях надлежащего содержания электрооборудования
</t>
  </si>
  <si>
    <t xml:space="preserve">                 17.  Работы по содержанию помещений, входящих в состав общего имущества</t>
  </si>
  <si>
    <t xml:space="preserve">Влажное подметание лестничных площадок и маршей </t>
  </si>
  <si>
    <t>Влажное подметание лестничных площадок и маршей свыше 3-го этажа</t>
  </si>
  <si>
    <t xml:space="preserve">Мытье лестничных площадок и маршей </t>
  </si>
  <si>
    <t>Мытье лестничных площадок и маршей свыше  3-го этажа</t>
  </si>
  <si>
    <t>Влажная протирка перил лестниц</t>
  </si>
  <si>
    <t xml:space="preserve">            VI.  Уборка придомовой территории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</si>
  <si>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</si>
  <si>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</si>
  <si>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</si>
  <si>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</si>
  <si>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</si>
  <si>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м3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</si>
  <si>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</si>
  <si>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</si>
  <si>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</si>
  <si>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</si>
  <si>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</si>
  <si>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</si>
  <si>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</si>
  <si>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</si>
  <si>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</si>
  <si>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</si>
  <si>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</si>
  <si>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 площадок перед входом в подъезд</t>
  </si>
  <si>
    <t xml:space="preserve">                 18.  Работы по содержанию придомовой территории в теплый период года</t>
  </si>
  <si>
    <t>Подметание территории с усовершенственным покрытием</t>
  </si>
  <si>
    <t>Уборка и выкашивание газонов</t>
  </si>
  <si>
    <t xml:space="preserve">Уборка газонов </t>
  </si>
  <si>
    <t>Уборка газонов от листьев, сучьев, мусора при засоренности сильной</t>
  </si>
  <si>
    <t>Скашивание газонов газонокосилкой</t>
  </si>
  <si>
    <t>Сгребание и относка скошенной травы</t>
  </si>
  <si>
    <t>Подметание площадок перед входом в подъезд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</si>
  <si>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</si>
  <si>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</si>
  <si>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</si>
  <si>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</si>
  <si>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</si>
  <si>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за период с 13.06. по 31.12.2019 год (исполнение договора управления многоквартирным домом от 13.06.2019 г.)</t>
  </si>
  <si>
    <t>раз</t>
  </si>
  <si>
    <t xml:space="preserve">   Текущий ремонт:</t>
  </si>
  <si>
    <t xml:space="preserve">   Непредвиденные расходы:</t>
  </si>
  <si>
    <t xml:space="preserve"> 5. Управление МКД </t>
  </si>
  <si>
    <t>Затраты на управление МКД</t>
  </si>
  <si>
    <t xml:space="preserve"> 6. Аварийно-ремонтное обслуживание</t>
  </si>
  <si>
    <t xml:space="preserve">Обеспечение устранения аварий 
</t>
  </si>
  <si>
    <t>ИТОГО</t>
  </si>
  <si>
    <t>Управляющая организация - МП "ЖКХ"</t>
  </si>
  <si>
    <t>шт.</t>
  </si>
  <si>
    <t>Замена вводных вентилей на кран шаровой  диам.15</t>
  </si>
  <si>
    <t>Закрытие чердачных люков</t>
  </si>
  <si>
    <t>Внутренняя отделка тамбура</t>
  </si>
  <si>
    <t>Установка двери с домофоном</t>
  </si>
  <si>
    <t>Замена неисправных средств измерений при поверке приборов учета горячей воды</t>
  </si>
  <si>
    <t>Изоляция труб системы ГВС</t>
  </si>
  <si>
    <t>м</t>
  </si>
  <si>
    <t>Заделка трещины в кирпичной стене фасада</t>
  </si>
  <si>
    <t>м/п</t>
  </si>
  <si>
    <t xml:space="preserve"> 1. Несущие и ненесущие конструкции</t>
  </si>
  <si>
    <t>Уборка подвальных помещений</t>
  </si>
  <si>
    <t xml:space="preserve">Раскрытие подвальных продухов </t>
  </si>
  <si>
    <t xml:space="preserve">Закрытие подвальных продухов </t>
  </si>
  <si>
    <t>Очистка кровли, козырьков над лоджиями от снега при толщине снега до 20 см  и скалывание сосулек</t>
  </si>
  <si>
    <t>Уборка чердачного помещения</t>
  </si>
  <si>
    <t>Укладка проступи резиновой</t>
  </si>
  <si>
    <t xml:space="preserve">Укладка резиновых ковриков </t>
  </si>
  <si>
    <t>Укрепление чердачных лестниц</t>
  </si>
  <si>
    <t>Очистка  козырьков  от снега</t>
  </si>
  <si>
    <t>Замена адресной таблички на МКД</t>
  </si>
  <si>
    <t>Изготовление и установка досок объявлений на подъезд</t>
  </si>
  <si>
    <t>Осмотр столярных изделий, оконных и дверных заполнений с устранением мелких неисправностей МОП</t>
  </si>
  <si>
    <t xml:space="preserve"> 2.1  Вентиляция</t>
  </si>
  <si>
    <t>Прочистка засоренных вентиляционных каналов</t>
  </si>
  <si>
    <t>1 м</t>
  </si>
  <si>
    <t xml:space="preserve"> 2.2 Сантехнические системы</t>
  </si>
  <si>
    <t>I. Общий плановый осмотр сантехнических систем: ГВС, ХВС, водоотведения</t>
  </si>
  <si>
    <t>Осмотр водопровода, канализации, горячего водоснабжения с заменой неисправной запорной арматуры</t>
  </si>
  <si>
    <t>I. Система ХВС</t>
  </si>
  <si>
    <t>Проверка исправности и работоспособности запорной арматуры ХВС (шаровых кранов) с заменой неисправной запорной арматуры</t>
  </si>
  <si>
    <t>Очистка сетчатого фильтра ХВС от грязи</t>
  </si>
  <si>
    <t>II. Система ГВС</t>
  </si>
  <si>
    <t>Проверка исправности и работоспособности запорной арматуры ГВС (шаровых кранов) с заменой неисправной запорной арматуры</t>
  </si>
  <si>
    <t>III. Канализация</t>
  </si>
  <si>
    <t>Прочистка канализационных трубопроводов от жировых отложений</t>
  </si>
  <si>
    <t>IV. Центральное отопление</t>
  </si>
  <si>
    <t>Проверка исправности и работоспособности запорной арматуры отопления (шаровых кранов)</t>
  </si>
  <si>
    <t xml:space="preserve">Осмотр системы центрального отопления мест общего пользования здания </t>
  </si>
  <si>
    <t>Общий плановый осмотр сантехнических систем</t>
  </si>
  <si>
    <t xml:space="preserve"> 1000 м2 подв и чердаков</t>
  </si>
  <si>
    <t>Осмотр ИТП  здания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</si>
  <si>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</si>
  <si>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</si>
  <si>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</si>
  <si>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1000 м3 здания</t>
  </si>
  <si>
    <t>Консервация системы отопления</t>
  </si>
  <si>
    <t xml:space="preserve">Пуск и регулировка системы отопления </t>
  </si>
  <si>
    <t>100 м</t>
  </si>
  <si>
    <t>Ликвидация воздушных пробок в системе отопления в стояке</t>
  </si>
  <si>
    <t>1 стояк</t>
  </si>
  <si>
    <t>Прочистка грязевиков и фильтров</t>
  </si>
  <si>
    <t>Прочистка дроссельной шайбы</t>
  </si>
  <si>
    <t>V. Приборы учета (ОПУ)</t>
  </si>
  <si>
    <t xml:space="preserve">Обслуживание приборов учета тепловой энергии </t>
  </si>
  <si>
    <t>Поверка приборов учета тепловой энергии</t>
  </si>
  <si>
    <t>Поверка приборов учета горячей воды</t>
  </si>
  <si>
    <t>Поверка приборов учета холодной воды</t>
  </si>
  <si>
    <t xml:space="preserve"> 2.2.3 Электрооборудование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</si>
  <si>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</si>
  <si>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</si>
  <si>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</si>
  <si>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</si>
  <si>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Замена перегоревшей эл.лампы накаливания</t>
  </si>
  <si>
    <t>Замена перегоревшей эл.лампы ЛБ20</t>
  </si>
  <si>
    <t>Замена перегоревшей эл.лампы ЛБ40</t>
  </si>
  <si>
    <t>Замена ламп ДРЛ-250</t>
  </si>
  <si>
    <t>Замена стартеров</t>
  </si>
  <si>
    <t>Ремонт щитов</t>
  </si>
  <si>
    <t>Ревизия щитов</t>
  </si>
  <si>
    <t xml:space="preserve">Ревизия ВРУ </t>
  </si>
  <si>
    <t xml:space="preserve">Мелкий ремонт электропроводки </t>
  </si>
  <si>
    <t xml:space="preserve">м </t>
  </si>
  <si>
    <t>Замена эл.лампы на светодиодные лампы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</si>
  <si>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</si>
  <si>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</si>
  <si>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</si>
  <si>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 xml:space="preserve"> 3. Лестничные клетки</t>
  </si>
  <si>
    <t>Влажное подметание лестничных площадок и маршей свыше 2-го этажа</t>
  </si>
  <si>
    <t>Мытье лестничных площадок и маршей</t>
  </si>
  <si>
    <t>Мытье лестничных площадок и маршей свыше  2-го этажа</t>
  </si>
  <si>
    <t>Влажная протирка стен, дверей, чердачных лестниц, почтовых ящиков, шкафов электросчетчиков и слаботочных устройств</t>
  </si>
  <si>
    <t xml:space="preserve">Влажная протирка отопительных приборов и подоконников </t>
  </si>
  <si>
    <t>Мытье окон, оконных решеток</t>
  </si>
  <si>
    <t>Уборка в зимнее время</t>
  </si>
  <si>
    <t>Очистка территории от снега</t>
  </si>
  <si>
    <t>Очистка территории от уплотненного снега</t>
  </si>
  <si>
    <t>Очистка площадок перед входом в подъезд от снега</t>
  </si>
  <si>
    <t>Уборка территории от случайного мусора</t>
  </si>
  <si>
    <t>Механизированная уборка территории</t>
  </si>
  <si>
    <t>Уборка в летнее время</t>
  </si>
  <si>
    <t>Подметание территории</t>
  </si>
  <si>
    <t>Уборка газонов в период осыпания листвы и таяния снега</t>
  </si>
  <si>
    <t xml:space="preserve"> 4.4 Благоустройство</t>
  </si>
  <si>
    <t>Содержание МАФ</t>
  </si>
  <si>
    <t xml:space="preserve">Ремонт песочниц </t>
  </si>
  <si>
    <t xml:space="preserve">Завоз песка в песочницы      </t>
  </si>
  <si>
    <t xml:space="preserve">Приложение 1    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</si>
  <si>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</si>
  <si>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</si>
  <si>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</si>
  <si>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</si>
  <si>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</si>
  <si>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</si>
  <si>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</si>
  <si>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</si>
  <si>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</si>
  <si>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</si>
  <si>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</si>
  <si>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</si>
  <si>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</si>
  <si>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</si>
  <si>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</si>
  <si>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-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</si>
  <si>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</si>
  <si>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</si>
  <si>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</si>
  <si>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</si>
  <si>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</si>
  <si>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</si>
  <si>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</si>
  <si>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</si>
  <si>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</si>
  <si>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</si>
  <si>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</si>
  <si>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</si>
  <si>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</si>
  <si>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</si>
  <si>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</si>
  <si>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</si>
  <si>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</si>
  <si>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</si>
  <si>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</si>
  <si>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</si>
  <si>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</si>
  <si>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</si>
  <si>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</si>
  <si>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</si>
  <si>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</si>
  <si>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</si>
  <si>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</si>
  <si>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</si>
  <si>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</si>
  <si>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</si>
  <si>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</si>
  <si>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
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</si>
  <si>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</si>
  <si>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</si>
  <si>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</si>
  <si>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</si>
  <si>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</si>
  <si>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</si>
  <si>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</si>
  <si>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</si>
  <si>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</si>
  <si>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</si>
  <si>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
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</si>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</sst>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0.000"/>
    <numFmt numFmtId="165" formatCode="0.0000"/>
    <numFmt numFmtId="166" formatCode="0.0"/>
    <numFmt numFmtId="167" formatCode="#,##0.00&quot;р.&quot;"/>
    <numFmt numFmtId="168" formatCode="\$#.00"/>
    <numFmt numFmtId="169" formatCode="#."/>
    <numFmt numFmtId="170" formatCode="%#.00"/>
    <numFmt numFmtId="171" formatCode="#\,##0.00"/>
    <numFmt numFmtId="172" formatCode="#.00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sz val="10"/>
      <color rgb="FFC00000"/>
      <name val="Arial"/>
      <family val="2"/>
      <charset val="204"/>
    </font>
    <font>
      <u/>
      <sz val="9"/>
      <color indexed="1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i/>
      <sz val="9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168" fontId="29" fillId="0" borderId="0">
      <protection locked="0"/>
    </xf>
    <xf numFmtId="169" fontId="29" fillId="0" borderId="8">
      <protection locked="0"/>
    </xf>
    <xf numFmtId="168" fontId="30" fillId="0" borderId="0">
      <protection locked="0"/>
    </xf>
    <xf numFmtId="169" fontId="30" fillId="0" borderId="9">
      <protection locked="0"/>
    </xf>
    <xf numFmtId="170" fontId="29" fillId="0" borderId="0">
      <protection locked="0"/>
    </xf>
    <xf numFmtId="171" fontId="29" fillId="0" borderId="0">
      <protection locked="0"/>
    </xf>
    <xf numFmtId="170" fontId="30" fillId="0" borderId="0">
      <protection locked="0"/>
    </xf>
    <xf numFmtId="171" fontId="30" fillId="0" borderId="0">
      <protection locked="0"/>
    </xf>
    <xf numFmtId="172" fontId="29" fillId="0" borderId="0">
      <protection locked="0"/>
    </xf>
    <xf numFmtId="169" fontId="31" fillId="0" borderId="0">
      <protection locked="0"/>
    </xf>
    <xf numFmtId="169" fontId="31" fillId="0" borderId="0">
      <protection locked="0"/>
    </xf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4" fillId="0" borderId="0" applyNumberFormat="0" applyFill="0" applyBorder="0" applyProtection="0">
      <alignment horizontal="left" vertical="top" wrapText="1"/>
    </xf>
    <xf numFmtId="0" fontId="35" fillId="16" borderId="0" applyNumberFormat="0" applyBorder="0" applyProtection="0">
      <alignment horizontal="left" vertical="top" wrapText="1"/>
    </xf>
    <xf numFmtId="0" fontId="35" fillId="17" borderId="0" applyNumberFormat="0" applyBorder="0" applyProtection="0">
      <alignment horizontal="left" vertical="top" wrapText="1"/>
    </xf>
    <xf numFmtId="0" fontId="34" fillId="18" borderId="0" applyNumberFormat="0" applyBorder="0" applyProtection="0">
      <alignment horizontal="left" vertical="top" wrapText="1"/>
    </xf>
    <xf numFmtId="0" fontId="36" fillId="19" borderId="0" applyNumberFormat="0" applyBorder="0" applyProtection="0">
      <alignment horizontal="left" vertical="top" wrapText="1"/>
    </xf>
    <xf numFmtId="0" fontId="37" fillId="20" borderId="0" applyNumberFormat="0" applyBorder="0" applyProtection="0">
      <alignment horizontal="left" vertical="top" wrapText="1"/>
    </xf>
    <xf numFmtId="0" fontId="15" fillId="0" borderId="0"/>
    <xf numFmtId="0" fontId="38" fillId="0" borderId="0" applyNumberFormat="0" applyFill="0" applyBorder="0" applyProtection="0">
      <alignment horizontal="left" vertical="top" wrapText="1"/>
    </xf>
    <xf numFmtId="0" fontId="39" fillId="21" borderId="0" applyNumberFormat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0" borderId="0" applyNumberFormat="0" applyFill="0" applyBorder="0" applyProtection="0">
      <alignment horizontal="left" vertical="top" wrapText="1"/>
    </xf>
    <xf numFmtId="0" fontId="43" fillId="22" borderId="0" applyNumberFormat="0" applyBorder="0" applyProtection="0">
      <alignment horizontal="left" vertical="top" wrapText="1"/>
    </xf>
    <xf numFmtId="0" fontId="44" fillId="22" borderId="10" applyNumberFormat="0" applyProtection="0">
      <alignment horizontal="left" vertical="top" wrapText="1"/>
    </xf>
    <xf numFmtId="0" fontId="45" fillId="0" borderId="0">
      <alignment horizontal="left" vertical="top"/>
    </xf>
    <xf numFmtId="0" fontId="45" fillId="0" borderId="0">
      <alignment horizontal="left" vertical="top"/>
    </xf>
    <xf numFmtId="0" fontId="45" fillId="0" borderId="0">
      <alignment horizontal="center" vertical="top"/>
    </xf>
    <xf numFmtId="0" fontId="42" fillId="0" borderId="0" applyNumberFormat="0" applyFill="0" applyBorder="0" applyProtection="0">
      <alignment horizontal="left" vertical="top" wrapText="1"/>
    </xf>
    <xf numFmtId="0" fontId="42" fillId="0" borderId="0" applyNumberFormat="0" applyFill="0" applyBorder="0" applyProtection="0">
      <alignment horizontal="left" vertical="top" wrapText="1"/>
    </xf>
    <xf numFmtId="0" fontId="36" fillId="0" borderId="0" applyNumberFormat="0" applyFill="0" applyBorder="0" applyProtection="0">
      <alignment horizontal="left" vertical="top" wrapText="1"/>
    </xf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26" borderId="0" applyNumberFormat="0" applyBorder="0" applyAlignment="0" applyProtection="0"/>
    <xf numFmtId="0" fontId="46" fillId="7" borderId="10" applyNumberFormat="0" applyAlignment="0" applyProtection="0"/>
    <xf numFmtId="0" fontId="47" fillId="27" borderId="11" applyNumberFormat="0" applyAlignment="0" applyProtection="0"/>
    <xf numFmtId="0" fontId="48" fillId="27" borderId="10" applyNumberFormat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12" applyNumberFormat="0" applyFill="0" applyAlignment="0" applyProtection="0"/>
    <xf numFmtId="0" fontId="51" fillId="0" borderId="13" applyNumberFormat="0" applyFill="0" applyAlignment="0" applyProtection="0"/>
    <xf numFmtId="0" fontId="52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28" borderId="16" applyNumberFormat="0" applyAlignment="0" applyProtection="0"/>
    <xf numFmtId="0" fontId="55" fillId="0" borderId="0" applyNumberFormat="0" applyFill="0" applyBorder="0" applyAlignment="0" applyProtection="0"/>
    <xf numFmtId="0" fontId="56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57" fillId="0" borderId="0"/>
    <xf numFmtId="0" fontId="5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2" fillId="0" borderId="0">
      <alignment horizontal="left" vertical="top" wrapText="1"/>
    </xf>
    <xf numFmtId="0" fontId="59" fillId="3" borderId="0" applyNumberFormat="0" applyBorder="0" applyAlignment="0" applyProtection="0"/>
    <xf numFmtId="0" fontId="60" fillId="0" borderId="0" applyNumberFormat="0" applyFill="0" applyBorder="0" applyAlignment="0" applyProtection="0"/>
    <xf numFmtId="0" fontId="2" fillId="30" borderId="17" applyNumberFormat="0" applyFont="0" applyAlignment="0" applyProtection="0"/>
    <xf numFmtId="0" fontId="61" fillId="0" borderId="18" applyNumberFormat="0" applyFill="0" applyAlignment="0" applyProtection="0"/>
    <xf numFmtId="0" fontId="62" fillId="0" borderId="0"/>
    <xf numFmtId="0" fontId="63" fillId="0" borderId="0" applyNumberFormat="0" applyFill="0" applyBorder="0" applyAlignment="0" applyProtection="0"/>
    <xf numFmtId="43" fontId="64" fillId="0" borderId="0" applyFont="0" applyFill="0" applyBorder="0" applyAlignment="0" applyProtection="0"/>
    <xf numFmtId="0" fontId="65" fillId="4" borderId="0" applyNumberFormat="0" applyBorder="0" applyAlignment="0" applyProtection="0"/>
  </cellStyleXfs>
  <cellXfs count="136">
    <xf numFmtId="0" fontId="0" fillId="0" borderId="0" xfId="0"/>
    <xf numFmtId="0" fontId="4" fillId="0" borderId="0" xfId="1" applyFont="1" applyFill="1"/>
    <xf numFmtId="0" fontId="4" fillId="0" borderId="0" xfId="2" applyFont="1" applyFill="1"/>
    <xf numFmtId="0" fontId="6" fillId="0" borderId="0" xfId="2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/>
    <xf numFmtId="0" fontId="9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/>
    <xf numFmtId="0" fontId="10" fillId="0" borderId="0" xfId="1" applyFont="1" applyFill="1"/>
    <xf numFmtId="0" fontId="13" fillId="0" borderId="0" xfId="1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1" applyFill="1" applyBorder="1"/>
    <xf numFmtId="0" fontId="18" fillId="0" borderId="1" xfId="0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top" wrapText="1"/>
    </xf>
    <xf numFmtId="1" fontId="12" fillId="0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/>
    </xf>
    <xf numFmtId="49" fontId="21" fillId="0" borderId="1" xfId="1" applyNumberFormat="1" applyFont="1" applyFill="1" applyBorder="1" applyAlignment="1">
      <alignment horizontal="left" vertical="center"/>
    </xf>
    <xf numFmtId="2" fontId="2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vertical="center" wrapText="1"/>
    </xf>
    <xf numFmtId="164" fontId="6" fillId="0" borderId="1" xfId="3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4" fontId="6" fillId="0" borderId="1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 wrapText="1"/>
    </xf>
    <xf numFmtId="2" fontId="6" fillId="0" borderId="1" xfId="3" applyNumberFormat="1" applyFont="1" applyFill="1" applyBorder="1" applyAlignment="1">
      <alignment horizontal="center" vertical="center"/>
    </xf>
    <xf numFmtId="1" fontId="6" fillId="0" borderId="1" xfId="3" applyNumberFormat="1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vertical="center" wrapText="1"/>
    </xf>
    <xf numFmtId="0" fontId="23" fillId="0" borderId="1" xfId="3" applyFont="1" applyFill="1" applyBorder="1" applyAlignment="1">
      <alignment vertical="center" wrapText="1"/>
    </xf>
    <xf numFmtId="165" fontId="6" fillId="0" borderId="1" xfId="3" applyNumberFormat="1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vertical="top" wrapText="1"/>
    </xf>
    <xf numFmtId="166" fontId="6" fillId="0" borderId="1" xfId="3" applyNumberFormat="1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vertical="top" wrapText="1"/>
    </xf>
    <xf numFmtId="0" fontId="6" fillId="0" borderId="0" xfId="1" applyFont="1" applyFill="1" applyBorder="1"/>
    <xf numFmtId="0" fontId="26" fillId="0" borderId="1" xfId="3" applyFont="1" applyFill="1" applyBorder="1" applyAlignment="1">
      <alignment vertical="center" wrapText="1"/>
    </xf>
    <xf numFmtId="2" fontId="25" fillId="0" borderId="1" xfId="3" applyNumberFormat="1" applyFont="1" applyFill="1" applyBorder="1" applyAlignment="1">
      <alignment horizontal="center" vertical="center"/>
    </xf>
    <xf numFmtId="0" fontId="25" fillId="0" borderId="1" xfId="3" applyFont="1" applyFill="1" applyBorder="1" applyAlignment="1">
      <alignment horizontal="center" vertical="center" wrapText="1"/>
    </xf>
    <xf numFmtId="4" fontId="25" fillId="0" borderId="1" xfId="3" applyNumberFormat="1" applyFont="1" applyFill="1" applyBorder="1" applyAlignment="1">
      <alignment horizontal="center" vertical="center"/>
    </xf>
    <xf numFmtId="1" fontId="6" fillId="0" borderId="1" xfId="3" applyNumberFormat="1" applyFont="1" applyFill="1" applyBorder="1" applyAlignment="1">
      <alignment horizontal="center" vertical="center" wrapText="1"/>
    </xf>
    <xf numFmtId="4" fontId="25" fillId="0" borderId="1" xfId="1" applyNumberFormat="1" applyFont="1" applyFill="1" applyBorder="1" applyAlignment="1">
      <alignment horizontal="center" vertical="center" wrapText="1"/>
    </xf>
    <xf numFmtId="1" fontId="25" fillId="0" borderId="1" xfId="3" applyNumberFormat="1" applyFont="1" applyFill="1" applyBorder="1" applyAlignment="1">
      <alignment horizontal="center" vertical="center"/>
    </xf>
    <xf numFmtId="4" fontId="21" fillId="0" borderId="1" xfId="1" applyNumberFormat="1" applyFont="1" applyFill="1" applyBorder="1" applyAlignment="1">
      <alignment horizontal="center" vertical="center"/>
    </xf>
    <xf numFmtId="4" fontId="21" fillId="0" borderId="0" xfId="1" applyNumberFormat="1" applyFont="1" applyFill="1" applyBorder="1" applyAlignment="1">
      <alignment horizontal="center" vertical="center"/>
    </xf>
    <xf numFmtId="167" fontId="28" fillId="0" borderId="0" xfId="0" applyNumberFormat="1" applyFont="1" applyFill="1" applyAlignment="1">
      <alignment horizontal="right" vertical="center"/>
    </xf>
    <xf numFmtId="0" fontId="2" fillId="0" borderId="0" xfId="1" applyFill="1"/>
    <xf numFmtId="0" fontId="5" fillId="0" borderId="0" xfId="1" applyFont="1" applyFill="1"/>
    <xf numFmtId="0" fontId="6" fillId="0" borderId="0" xfId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5" fillId="0" borderId="0" xfId="2" applyFont="1" applyFill="1"/>
    <xf numFmtId="0" fontId="6" fillId="0" borderId="0" xfId="1" applyFont="1" applyFill="1"/>
    <xf numFmtId="0" fontId="2" fillId="0" borderId="0" xfId="2" applyFill="1"/>
    <xf numFmtId="0" fontId="4" fillId="0" borderId="0" xfId="1" applyFont="1" applyFill="1" applyBorder="1"/>
    <xf numFmtId="0" fontId="10" fillId="0" borderId="0" xfId="0" applyFont="1" applyFill="1"/>
    <xf numFmtId="0" fontId="6" fillId="0" borderId="0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18" fillId="0" borderId="1" xfId="0" applyFont="1" applyFill="1" applyBorder="1"/>
    <xf numFmtId="0" fontId="23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4" fillId="0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2" fontId="6" fillId="0" borderId="0" xfId="1" applyNumberFormat="1" applyFont="1" applyFill="1" applyBorder="1" applyAlignment="1">
      <alignment horizontal="right"/>
    </xf>
    <xf numFmtId="0" fontId="6" fillId="0" borderId="0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/>
    </xf>
    <xf numFmtId="0" fontId="25" fillId="0" borderId="0" xfId="1" applyFont="1" applyFill="1" applyBorder="1"/>
    <xf numFmtId="0" fontId="27" fillId="0" borderId="0" xfId="1" applyFont="1" applyFill="1"/>
    <xf numFmtId="0" fontId="2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wrapText="1"/>
    </xf>
    <xf numFmtId="4" fontId="6" fillId="0" borderId="1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wrapText="1"/>
    </xf>
    <xf numFmtId="4" fontId="6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0" fontId="66" fillId="0" borderId="0" xfId="0" applyFont="1" applyAlignment="1">
      <alignment horizontal="right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left" vertical="center"/>
    </xf>
    <xf numFmtId="49" fontId="21" fillId="0" borderId="2" xfId="1" applyNumberFormat="1" applyFont="1" applyFill="1" applyBorder="1" applyAlignment="1">
      <alignment horizontal="left" vertical="center" wrapText="1"/>
    </xf>
    <xf numFmtId="49" fontId="21" fillId="0" borderId="3" xfId="1" applyNumberFormat="1" applyFont="1" applyFill="1" applyBorder="1" applyAlignment="1">
      <alignment horizontal="left" vertical="center" wrapText="1"/>
    </xf>
    <xf numFmtId="49" fontId="21" fillId="0" borderId="4" xfId="1" applyNumberFormat="1" applyFont="1" applyFill="1" applyBorder="1" applyAlignment="1">
      <alignment horizontal="left" vertical="center" wrapText="1"/>
    </xf>
    <xf numFmtId="49" fontId="18" fillId="0" borderId="2" xfId="0" applyNumberFormat="1" applyFont="1" applyFill="1" applyBorder="1" applyAlignment="1">
      <alignment horizontal="left" wrapText="1"/>
    </xf>
    <xf numFmtId="49" fontId="18" fillId="0" borderId="3" xfId="0" applyNumberFormat="1" applyFont="1" applyFill="1" applyBorder="1" applyAlignment="1">
      <alignment horizontal="left" wrapText="1"/>
    </xf>
    <xf numFmtId="49" fontId="18" fillId="0" borderId="4" xfId="0" applyNumberFormat="1" applyFont="1" applyFill="1" applyBorder="1" applyAlignment="1">
      <alignment horizontal="left" wrapText="1"/>
    </xf>
    <xf numFmtId="4" fontId="6" fillId="0" borderId="5" xfId="1" applyNumberFormat="1" applyFont="1" applyFill="1" applyBorder="1" applyAlignment="1">
      <alignment horizontal="center" vertical="center" wrapText="1"/>
    </xf>
    <xf numFmtId="4" fontId="6" fillId="0" borderId="6" xfId="1" applyNumberFormat="1" applyFont="1" applyFill="1" applyBorder="1" applyAlignment="1">
      <alignment horizontal="center" vertical="center" wrapText="1"/>
    </xf>
    <xf numFmtId="4" fontId="6" fillId="0" borderId="7" xfId="1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justify" vertical="center" wrapText="1"/>
    </xf>
    <xf numFmtId="0" fontId="9" fillId="0" borderId="0" xfId="1" applyFont="1" applyFill="1" applyAlignment="1">
      <alignment horizontal="justify" vertical="center" wrapText="1"/>
    </xf>
    <xf numFmtId="0" fontId="9" fillId="0" borderId="0" xfId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3" fillId="0" borderId="0" xfId="1" applyFont="1" applyFill="1" applyAlignment="1">
      <alignment horizontal="right" vertical="center" wrapText="1"/>
    </xf>
    <xf numFmtId="0" fontId="6" fillId="0" borderId="0" xfId="1" applyFont="1" applyFill="1" applyAlignment="1">
      <alignment horizontal="center" vertical="center"/>
    </xf>
    <xf numFmtId="0" fontId="6" fillId="0" borderId="0" xfId="3" applyFont="1" applyFill="1" applyAlignment="1">
      <alignment horizontal="left" vertical="center" wrapText="1"/>
    </xf>
    <xf numFmtId="0" fontId="6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67" fontId="69" fillId="0" borderId="0" xfId="0" applyNumberFormat="1" applyFont="1" applyFill="1" applyBorder="1" applyAlignment="1">
      <alignment horizontal="right" vertical="center"/>
    </xf>
    <xf numFmtId="0" fontId="68" fillId="0" borderId="0" xfId="0" applyFont="1" applyFill="1"/>
    <xf numFmtId="0" fontId="18" fillId="0" borderId="19" xfId="0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vertical="center" wrapText="1"/>
    </xf>
    <xf numFmtId="0" fontId="68" fillId="0" borderId="1" xfId="0" applyFont="1" applyFill="1" applyBorder="1" applyAlignment="1">
      <alignment horizontal="center"/>
    </xf>
    <xf numFmtId="14" fontId="70" fillId="0" borderId="1" xfId="0" applyNumberFormat="1" applyFont="1" applyFill="1" applyBorder="1" applyAlignment="1">
      <alignment horizontal="center"/>
    </xf>
    <xf numFmtId="0" fontId="68" fillId="0" borderId="1" xfId="0" applyFont="1" applyFill="1" applyBorder="1"/>
    <xf numFmtId="0" fontId="70" fillId="0" borderId="1" xfId="0" applyFont="1" applyFill="1" applyBorder="1" applyAlignment="1">
      <alignment horizontal="center"/>
    </xf>
    <xf numFmtId="0" fontId="71" fillId="0" borderId="1" xfId="0" applyFont="1" applyFill="1" applyBorder="1" applyAlignment="1">
      <alignment horizontal="center" wrapText="1"/>
    </xf>
    <xf numFmtId="0" fontId="70" fillId="0" borderId="1" xfId="0" applyFont="1" applyFill="1" applyBorder="1"/>
    <xf numFmtId="4" fontId="70" fillId="0" borderId="1" xfId="0" applyNumberFormat="1" applyFont="1" applyFill="1" applyBorder="1" applyAlignment="1">
      <alignment horizontal="center"/>
    </xf>
    <xf numFmtId="0" fontId="69" fillId="0" borderId="1" xfId="0" applyFont="1" applyFill="1" applyBorder="1" applyAlignment="1">
      <alignment vertical="top" wrapText="1"/>
    </xf>
    <xf numFmtId="0" fontId="69" fillId="0" borderId="1" xfId="0" applyFont="1" applyFill="1" applyBorder="1" applyAlignment="1">
      <alignment horizontal="justify" vertical="center" wrapText="1"/>
    </xf>
    <xf numFmtId="49" fontId="69" fillId="0" borderId="1" xfId="0" applyNumberFormat="1" applyFont="1" applyFill="1" applyBorder="1" applyAlignment="1">
      <alignment horizontal="justify" vertical="center" wrapText="1"/>
    </xf>
    <xf numFmtId="0" fontId="69" fillId="0" borderId="2" xfId="0" applyFont="1" applyFill="1" applyBorder="1" applyAlignment="1">
      <alignment horizontal="left" vertical="center" wrapText="1"/>
    </xf>
    <xf numFmtId="0" fontId="69" fillId="0" borderId="3" xfId="0" applyFont="1" applyFill="1" applyBorder="1" applyAlignment="1">
      <alignment horizontal="left" vertical="center" wrapText="1"/>
    </xf>
    <xf numFmtId="0" fontId="69" fillId="0" borderId="4" xfId="0" applyFont="1" applyFill="1" applyBorder="1" applyAlignment="1">
      <alignment horizontal="left" vertical="center" wrapText="1"/>
    </xf>
    <xf numFmtId="3" fontId="70" fillId="0" borderId="1" xfId="0" applyNumberFormat="1" applyFont="1" applyFill="1" applyBorder="1" applyAlignment="1">
      <alignment horizontal="center"/>
    </xf>
    <xf numFmtId="0" fontId="71" fillId="0" borderId="1" xfId="0" applyFont="1" applyFill="1" applyBorder="1" applyAlignment="1">
      <alignment wrapText="1"/>
    </xf>
    <xf numFmtId="0" fontId="70" fillId="0" borderId="1" xfId="0" applyFont="1" applyFill="1" applyBorder="1" applyAlignment="1">
      <alignment vertical="top"/>
    </xf>
    <xf numFmtId="4" fontId="71" fillId="0" borderId="1" xfId="0" applyNumberFormat="1" applyFont="1" applyFill="1" applyBorder="1" applyAlignment="1">
      <alignment wrapText="1"/>
    </xf>
    <xf numFmtId="4" fontId="71" fillId="0" borderId="1" xfId="0" applyNumberFormat="1" applyFont="1" applyFill="1" applyBorder="1"/>
    <xf numFmtId="4" fontId="70" fillId="0" borderId="1" xfId="0" applyNumberFormat="1" applyFont="1" applyFill="1" applyBorder="1" applyAlignment="1">
      <alignment horizontal="center" vertical="center"/>
    </xf>
    <xf numFmtId="167" fontId="69" fillId="0" borderId="1" xfId="0" applyNumberFormat="1" applyFont="1" applyFill="1" applyBorder="1" applyAlignment="1">
      <alignment horizontal="center" vertical="center" wrapText="1"/>
    </xf>
    <xf numFmtId="0" fontId="70" fillId="0" borderId="0" xfId="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 refreshError="1"/>
      <sheetData sheetId="1" refreshError="1"/>
      <sheetData sheetId="2" refreshError="1"/>
      <sheetData sheetId="3">
        <row r="12">
          <cell r="E12">
            <v>544982.97</v>
          </cell>
        </row>
        <row r="28">
          <cell r="E28">
            <v>561648.98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view="pageBreakPreview" topLeftCell="A67" zoomScale="60" zoomScaleNormal="100" workbookViewId="0">
      <selection activeCell="D28" sqref="D28"/>
    </sheetView>
  </sheetViews>
  <sheetFormatPr defaultRowHeight="15" x14ac:dyDescent="0.25"/>
  <cols>
    <col min="1" max="1" width="4.28515625" style="135" customWidth="1"/>
    <col min="2" max="2" width="62.28515625" style="111" customWidth="1"/>
    <col min="3" max="3" width="10.85546875" style="111" customWidth="1"/>
    <col min="4" max="4" width="18.42578125" style="135" customWidth="1"/>
    <col min="5" max="16384" width="9.140625" style="111"/>
  </cols>
  <sheetData>
    <row r="1" spans="1:4" ht="19.5" x14ac:dyDescent="0.25">
      <c r="A1" s="108" t="s">
        <v>205</v>
      </c>
      <c r="B1" s="108"/>
      <c r="C1" s="108"/>
      <c r="D1" s="108"/>
    </row>
    <row r="2" spans="1:4" x14ac:dyDescent="0.25">
      <c r="A2" s="109" t="s">
        <v>206</v>
      </c>
      <c r="B2" s="109"/>
      <c r="C2" s="109"/>
      <c r="D2" s="109"/>
    </row>
    <row r="3" spans="1:4" x14ac:dyDescent="0.25">
      <c r="A3" s="112" t="s">
        <v>19</v>
      </c>
      <c r="B3" s="112"/>
      <c r="C3" s="112"/>
      <c r="D3" s="112"/>
    </row>
    <row r="4" spans="1:4" ht="25.5" x14ac:dyDescent="0.25">
      <c r="A4" s="113" t="s">
        <v>207</v>
      </c>
      <c r="B4" s="113" t="s">
        <v>208</v>
      </c>
      <c r="C4" s="113" t="s">
        <v>209</v>
      </c>
      <c r="D4" s="113" t="s">
        <v>210</v>
      </c>
    </row>
    <row r="5" spans="1:4" x14ac:dyDescent="0.25">
      <c r="A5" s="114">
        <v>1</v>
      </c>
      <c r="B5" s="114" t="s">
        <v>211</v>
      </c>
      <c r="C5" s="115" t="s">
        <v>212</v>
      </c>
      <c r="D5" s="116">
        <v>43920</v>
      </c>
    </row>
    <row r="6" spans="1:4" x14ac:dyDescent="0.25">
      <c r="A6" s="114">
        <v>2</v>
      </c>
      <c r="B6" s="114" t="s">
        <v>213</v>
      </c>
      <c r="C6" s="117"/>
      <c r="D6" s="118" t="s">
        <v>214</v>
      </c>
    </row>
    <row r="7" spans="1:4" x14ac:dyDescent="0.25">
      <c r="A7" s="114">
        <v>3</v>
      </c>
      <c r="B7" s="114" t="s">
        <v>215</v>
      </c>
      <c r="C7" s="117"/>
      <c r="D7" s="118" t="s">
        <v>216</v>
      </c>
    </row>
    <row r="8" spans="1:4" ht="27.75" customHeight="1" x14ac:dyDescent="0.25">
      <c r="A8" s="119" t="s">
        <v>217</v>
      </c>
      <c r="B8" s="119"/>
      <c r="C8" s="119"/>
      <c r="D8" s="119"/>
    </row>
    <row r="9" spans="1:4" x14ac:dyDescent="0.25">
      <c r="A9" s="120">
        <v>4</v>
      </c>
      <c r="B9" s="114" t="s">
        <v>218</v>
      </c>
      <c r="C9" s="113" t="s">
        <v>219</v>
      </c>
      <c r="D9" s="121" t="s">
        <v>220</v>
      </c>
    </row>
    <row r="10" spans="1:4" x14ac:dyDescent="0.25">
      <c r="A10" s="120">
        <v>5</v>
      </c>
      <c r="B10" s="114" t="s">
        <v>221</v>
      </c>
      <c r="C10" s="113" t="s">
        <v>219</v>
      </c>
      <c r="D10" s="121" t="s">
        <v>220</v>
      </c>
    </row>
    <row r="11" spans="1:4" x14ac:dyDescent="0.25">
      <c r="A11" s="120">
        <v>6</v>
      </c>
      <c r="B11" s="114" t="s">
        <v>222</v>
      </c>
      <c r="C11" s="113" t="s">
        <v>219</v>
      </c>
      <c r="D11" s="121">
        <f>22790.32-0.01</f>
        <v>22790.31</v>
      </c>
    </row>
    <row r="12" spans="1:4" ht="15.75" customHeight="1" x14ac:dyDescent="0.25">
      <c r="A12" s="120">
        <v>7</v>
      </c>
      <c r="B12" s="122" t="s">
        <v>223</v>
      </c>
      <c r="C12" s="113" t="s">
        <v>219</v>
      </c>
      <c r="D12" s="121">
        <f>D13+D14</f>
        <v>181516.92</v>
      </c>
    </row>
    <row r="13" spans="1:4" x14ac:dyDescent="0.25">
      <c r="A13" s="120">
        <v>8</v>
      </c>
      <c r="B13" s="123" t="s">
        <v>224</v>
      </c>
      <c r="C13" s="113" t="s">
        <v>219</v>
      </c>
      <c r="D13" s="121">
        <v>149409.75</v>
      </c>
    </row>
    <row r="14" spans="1:4" x14ac:dyDescent="0.25">
      <c r="A14" s="120">
        <v>9</v>
      </c>
      <c r="B14" s="123" t="s">
        <v>225</v>
      </c>
      <c r="C14" s="113" t="s">
        <v>219</v>
      </c>
      <c r="D14" s="121">
        <f>56325.65-24218.48</f>
        <v>32107.170000000002</v>
      </c>
    </row>
    <row r="15" spans="1:4" x14ac:dyDescent="0.25">
      <c r="A15" s="120">
        <v>10</v>
      </c>
      <c r="B15" s="123" t="s">
        <v>226</v>
      </c>
      <c r="C15" s="113" t="s">
        <v>219</v>
      </c>
      <c r="D15" s="121" t="s">
        <v>220</v>
      </c>
    </row>
    <row r="16" spans="1:4" x14ac:dyDescent="0.25">
      <c r="A16" s="120">
        <v>11</v>
      </c>
      <c r="B16" s="114" t="s">
        <v>227</v>
      </c>
      <c r="C16" s="113" t="s">
        <v>219</v>
      </c>
      <c r="D16" s="121">
        <f>146337.39+22572.12</f>
        <v>168909.51</v>
      </c>
    </row>
    <row r="17" spans="1:4" x14ac:dyDescent="0.25">
      <c r="A17" s="120">
        <v>12</v>
      </c>
      <c r="B17" s="124" t="s">
        <v>228</v>
      </c>
      <c r="C17" s="113" t="s">
        <v>219</v>
      </c>
      <c r="D17" s="121">
        <f>D16</f>
        <v>168909.51</v>
      </c>
    </row>
    <row r="18" spans="1:4" x14ac:dyDescent="0.25">
      <c r="A18" s="120">
        <v>13</v>
      </c>
      <c r="B18" s="123" t="s">
        <v>229</v>
      </c>
      <c r="C18" s="113" t="s">
        <v>219</v>
      </c>
      <c r="D18" s="121" t="s">
        <v>220</v>
      </c>
    </row>
    <row r="19" spans="1:4" x14ac:dyDescent="0.25">
      <c r="A19" s="120">
        <v>14</v>
      </c>
      <c r="B19" s="123" t="s">
        <v>230</v>
      </c>
      <c r="C19" s="113" t="s">
        <v>219</v>
      </c>
      <c r="D19" s="121" t="s">
        <v>220</v>
      </c>
    </row>
    <row r="20" spans="1:4" x14ac:dyDescent="0.25">
      <c r="A20" s="120">
        <v>15</v>
      </c>
      <c r="B20" s="123" t="s">
        <v>231</v>
      </c>
      <c r="C20" s="113" t="s">
        <v>219</v>
      </c>
      <c r="D20" s="121" t="s">
        <v>220</v>
      </c>
    </row>
    <row r="21" spans="1:4" x14ac:dyDescent="0.25">
      <c r="A21" s="120">
        <v>16</v>
      </c>
      <c r="B21" s="123" t="s">
        <v>232</v>
      </c>
      <c r="C21" s="113" t="s">
        <v>219</v>
      </c>
      <c r="D21" s="121" t="s">
        <v>220</v>
      </c>
    </row>
    <row r="22" spans="1:4" x14ac:dyDescent="0.25">
      <c r="A22" s="120">
        <v>17</v>
      </c>
      <c r="B22" s="114" t="s">
        <v>233</v>
      </c>
      <c r="C22" s="113" t="s">
        <v>219</v>
      </c>
      <c r="D22" s="121">
        <f>D16</f>
        <v>168909.51</v>
      </c>
    </row>
    <row r="23" spans="1:4" x14ac:dyDescent="0.25">
      <c r="A23" s="120">
        <v>18</v>
      </c>
      <c r="B23" s="114" t="s">
        <v>234</v>
      </c>
      <c r="C23" s="113" t="s">
        <v>219</v>
      </c>
      <c r="D23" s="121" t="s">
        <v>220</v>
      </c>
    </row>
    <row r="24" spans="1:4" x14ac:dyDescent="0.25">
      <c r="A24" s="120">
        <v>19</v>
      </c>
      <c r="B24" s="114" t="s">
        <v>235</v>
      </c>
      <c r="C24" s="113" t="s">
        <v>219</v>
      </c>
      <c r="D24" s="121">
        <v>0</v>
      </c>
    </row>
    <row r="25" spans="1:4" x14ac:dyDescent="0.25">
      <c r="A25" s="120">
        <v>20</v>
      </c>
      <c r="B25" s="114" t="s">
        <v>236</v>
      </c>
      <c r="C25" s="113" t="s">
        <v>219</v>
      </c>
      <c r="D25" s="121">
        <f>D11+D12-D16</f>
        <v>35397.72</v>
      </c>
    </row>
    <row r="26" spans="1:4" ht="27.75" customHeight="1" x14ac:dyDescent="0.25">
      <c r="A26" s="119" t="s">
        <v>237</v>
      </c>
      <c r="B26" s="119"/>
      <c r="C26" s="119"/>
      <c r="D26" s="119"/>
    </row>
    <row r="27" spans="1:4" x14ac:dyDescent="0.25">
      <c r="A27" s="120">
        <v>21</v>
      </c>
      <c r="B27" s="125" t="s">
        <v>238</v>
      </c>
      <c r="C27" s="126"/>
      <c r="D27" s="127"/>
    </row>
    <row r="28" spans="1:4" x14ac:dyDescent="0.25">
      <c r="A28" s="120">
        <v>22</v>
      </c>
      <c r="B28" s="114" t="s">
        <v>239</v>
      </c>
      <c r="C28" s="113" t="s">
        <v>219</v>
      </c>
      <c r="D28" s="121">
        <v>211552.73750944537</v>
      </c>
    </row>
    <row r="29" spans="1:4" x14ac:dyDescent="0.25">
      <c r="A29" s="120">
        <v>23</v>
      </c>
      <c r="B29" s="114" t="s">
        <v>240</v>
      </c>
      <c r="C29" s="115" t="s">
        <v>241</v>
      </c>
      <c r="D29" s="113" t="s">
        <v>242</v>
      </c>
    </row>
    <row r="30" spans="1:4" x14ac:dyDescent="0.25">
      <c r="A30" s="119" t="s">
        <v>243</v>
      </c>
      <c r="B30" s="119"/>
      <c r="C30" s="119"/>
      <c r="D30" s="119"/>
    </row>
    <row r="31" spans="1:4" x14ac:dyDescent="0.25">
      <c r="A31" s="120">
        <v>24</v>
      </c>
      <c r="B31" s="114" t="s">
        <v>244</v>
      </c>
      <c r="C31" s="113" t="s">
        <v>245</v>
      </c>
      <c r="D31" s="128">
        <v>0</v>
      </c>
    </row>
    <row r="32" spans="1:4" x14ac:dyDescent="0.25">
      <c r="A32" s="120">
        <v>25</v>
      </c>
      <c r="B32" s="114" t="s">
        <v>246</v>
      </c>
      <c r="C32" s="113" t="s">
        <v>245</v>
      </c>
      <c r="D32" s="128">
        <v>0</v>
      </c>
    </row>
    <row r="33" spans="1:4" x14ac:dyDescent="0.25">
      <c r="A33" s="120">
        <v>26</v>
      </c>
      <c r="B33" s="114" t="s">
        <v>247</v>
      </c>
      <c r="C33" s="113" t="s">
        <v>245</v>
      </c>
      <c r="D33" s="128">
        <v>0</v>
      </c>
    </row>
    <row r="34" spans="1:4" x14ac:dyDescent="0.25">
      <c r="A34" s="120">
        <v>27</v>
      </c>
      <c r="B34" s="114" t="s">
        <v>248</v>
      </c>
      <c r="C34" s="113" t="s">
        <v>219</v>
      </c>
      <c r="D34" s="121">
        <v>0</v>
      </c>
    </row>
    <row r="35" spans="1:4" x14ac:dyDescent="0.25">
      <c r="A35" s="119" t="s">
        <v>249</v>
      </c>
      <c r="B35" s="119"/>
      <c r="C35" s="119"/>
      <c r="D35" s="119"/>
    </row>
    <row r="36" spans="1:4" x14ac:dyDescent="0.25">
      <c r="A36" s="120">
        <v>28</v>
      </c>
      <c r="B36" s="114" t="s">
        <v>218</v>
      </c>
      <c r="C36" s="113" t="s">
        <v>219</v>
      </c>
      <c r="D36" s="121">
        <v>0</v>
      </c>
    </row>
    <row r="37" spans="1:4" x14ac:dyDescent="0.25">
      <c r="A37" s="120">
        <v>29</v>
      </c>
      <c r="B37" s="114" t="s">
        <v>221</v>
      </c>
      <c r="C37" s="113" t="s">
        <v>219</v>
      </c>
      <c r="D37" s="121"/>
    </row>
    <row r="38" spans="1:4" ht="15.75" customHeight="1" x14ac:dyDescent="0.25">
      <c r="A38" s="120">
        <v>30</v>
      </c>
      <c r="B38" s="114" t="s">
        <v>222</v>
      </c>
      <c r="C38" s="113" t="s">
        <v>219</v>
      </c>
      <c r="D38" s="121">
        <f>83807.96-22790.32</f>
        <v>61017.640000000007</v>
      </c>
    </row>
    <row r="39" spans="1:4" x14ac:dyDescent="0.25">
      <c r="A39" s="120">
        <v>31</v>
      </c>
      <c r="B39" s="114" t="s">
        <v>234</v>
      </c>
      <c r="C39" s="113" t="s">
        <v>219</v>
      </c>
      <c r="D39" s="121"/>
    </row>
    <row r="40" spans="1:4" x14ac:dyDescent="0.25">
      <c r="A40" s="120">
        <v>32</v>
      </c>
      <c r="B40" s="114" t="s">
        <v>235</v>
      </c>
      <c r="C40" s="113" t="s">
        <v>219</v>
      </c>
      <c r="D40" s="121"/>
    </row>
    <row r="41" spans="1:4" x14ac:dyDescent="0.25">
      <c r="A41" s="120">
        <v>33</v>
      </c>
      <c r="B41" s="114" t="s">
        <v>236</v>
      </c>
      <c r="C41" s="113" t="s">
        <v>219</v>
      </c>
      <c r="D41" s="121">
        <f>D48+D58+D68+D78+D88</f>
        <v>77839.73000000001</v>
      </c>
    </row>
    <row r="42" spans="1:4" x14ac:dyDescent="0.25">
      <c r="A42" s="119" t="s">
        <v>250</v>
      </c>
      <c r="B42" s="119"/>
      <c r="C42" s="119"/>
      <c r="D42" s="119"/>
    </row>
    <row r="43" spans="1:4" ht="26.25" x14ac:dyDescent="0.25">
      <c r="A43" s="120">
        <v>34</v>
      </c>
      <c r="B43" s="114" t="s">
        <v>251</v>
      </c>
      <c r="C43" s="113" t="s">
        <v>220</v>
      </c>
      <c r="D43" s="129" t="s">
        <v>252</v>
      </c>
    </row>
    <row r="44" spans="1:4" x14ac:dyDescent="0.25">
      <c r="A44" s="120">
        <v>35</v>
      </c>
      <c r="B44" s="114" t="s">
        <v>209</v>
      </c>
      <c r="C44" s="113" t="s">
        <v>220</v>
      </c>
      <c r="D44" s="118" t="s">
        <v>253</v>
      </c>
    </row>
    <row r="45" spans="1:4" x14ac:dyDescent="0.25">
      <c r="A45" s="120">
        <v>36</v>
      </c>
      <c r="B45" s="114" t="s">
        <v>254</v>
      </c>
      <c r="C45" s="113" t="s">
        <v>255</v>
      </c>
      <c r="D45" s="121">
        <v>197.04943499999999</v>
      </c>
    </row>
    <row r="46" spans="1:4" x14ac:dyDescent="0.25">
      <c r="A46" s="120">
        <v>37</v>
      </c>
      <c r="B46" s="114" t="s">
        <v>256</v>
      </c>
      <c r="C46" s="113" t="s">
        <v>219</v>
      </c>
      <c r="D46" s="121">
        <f>498588.94-58576.54</f>
        <v>440012.4</v>
      </c>
    </row>
    <row r="47" spans="1:4" x14ac:dyDescent="0.25">
      <c r="A47" s="120">
        <v>38</v>
      </c>
      <c r="B47" s="114" t="s">
        <v>257</v>
      </c>
      <c r="C47" s="113" t="s">
        <v>219</v>
      </c>
      <c r="D47" s="121">
        <f>437201.87</f>
        <v>437201.87</v>
      </c>
    </row>
    <row r="48" spans="1:4" x14ac:dyDescent="0.25">
      <c r="A48" s="120">
        <v>39</v>
      </c>
      <c r="B48" s="114" t="s">
        <v>258</v>
      </c>
      <c r="C48" s="113" t="s">
        <v>219</v>
      </c>
      <c r="D48" s="121">
        <v>50951.29</v>
      </c>
    </row>
    <row r="49" spans="1:4" x14ac:dyDescent="0.25">
      <c r="A49" s="120">
        <v>40</v>
      </c>
      <c r="B49" s="114" t="s">
        <v>259</v>
      </c>
      <c r="C49" s="113" t="s">
        <v>219</v>
      </c>
      <c r="D49" s="121">
        <v>498517.66000000003</v>
      </c>
    </row>
    <row r="50" spans="1:4" x14ac:dyDescent="0.25">
      <c r="A50" s="120">
        <v>41</v>
      </c>
      <c r="B50" s="114" t="s">
        <v>260</v>
      </c>
      <c r="C50" s="113" t="s">
        <v>219</v>
      </c>
      <c r="D50" s="121">
        <f>D49-D51</f>
        <v>447566.37000000005</v>
      </c>
    </row>
    <row r="51" spans="1:4" ht="15" customHeight="1" x14ac:dyDescent="0.25">
      <c r="A51" s="120">
        <v>42</v>
      </c>
      <c r="B51" s="122" t="s">
        <v>261</v>
      </c>
      <c r="C51" s="113" t="s">
        <v>219</v>
      </c>
      <c r="D51" s="121">
        <f>D48</f>
        <v>50951.29</v>
      </c>
    </row>
    <row r="52" spans="1:4" ht="15" customHeight="1" x14ac:dyDescent="0.25">
      <c r="A52" s="120">
        <v>43</v>
      </c>
      <c r="B52" s="122" t="s">
        <v>262</v>
      </c>
      <c r="C52" s="113" t="s">
        <v>219</v>
      </c>
      <c r="D52" s="121"/>
    </row>
    <row r="53" spans="1:4" ht="39" x14ac:dyDescent="0.25">
      <c r="A53" s="130">
        <v>44</v>
      </c>
      <c r="B53" s="122" t="s">
        <v>251</v>
      </c>
      <c r="C53" s="113" t="s">
        <v>220</v>
      </c>
      <c r="D53" s="129" t="s">
        <v>263</v>
      </c>
    </row>
    <row r="54" spans="1:4" x14ac:dyDescent="0.25">
      <c r="A54" s="120">
        <v>45</v>
      </c>
      <c r="B54" s="114" t="s">
        <v>209</v>
      </c>
      <c r="C54" s="113" t="s">
        <v>220</v>
      </c>
      <c r="D54" s="118" t="s">
        <v>264</v>
      </c>
    </row>
    <row r="55" spans="1:4" x14ac:dyDescent="0.25">
      <c r="A55" s="120">
        <v>46</v>
      </c>
      <c r="B55" s="114" t="s">
        <v>254</v>
      </c>
      <c r="C55" s="113" t="s">
        <v>255</v>
      </c>
      <c r="D55" s="121">
        <v>410.5167902678395</v>
      </c>
    </row>
    <row r="56" spans="1:4" x14ac:dyDescent="0.25">
      <c r="A56" s="120">
        <v>47</v>
      </c>
      <c r="B56" s="114" t="s">
        <v>256</v>
      </c>
      <c r="C56" s="113" t="s">
        <v>219</v>
      </c>
      <c r="D56" s="121">
        <f>5660.05+251.28</f>
        <v>5911.33</v>
      </c>
    </row>
    <row r="57" spans="1:4" x14ac:dyDescent="0.25">
      <c r="A57" s="120">
        <v>48</v>
      </c>
      <c r="B57" s="114" t="s">
        <v>257</v>
      </c>
      <c r="C57" s="113" t="s">
        <v>219</v>
      </c>
      <c r="D57" s="121">
        <f>4925.69+229.05</f>
        <v>5154.74</v>
      </c>
    </row>
    <row r="58" spans="1:4" x14ac:dyDescent="0.25">
      <c r="A58" s="120">
        <v>49</v>
      </c>
      <c r="B58" s="114" t="s">
        <v>258</v>
      </c>
      <c r="C58" s="113" t="s">
        <v>219</v>
      </c>
      <c r="D58" s="121">
        <f>46.46+1170.87</f>
        <v>1217.33</v>
      </c>
    </row>
    <row r="59" spans="1:4" x14ac:dyDescent="0.25">
      <c r="A59" s="120">
        <v>50</v>
      </c>
      <c r="B59" s="114" t="s">
        <v>259</v>
      </c>
      <c r="C59" s="113" t="s">
        <v>219</v>
      </c>
      <c r="D59" s="121">
        <f>D56</f>
        <v>5911.33</v>
      </c>
    </row>
    <row r="60" spans="1:4" x14ac:dyDescent="0.25">
      <c r="A60" s="120">
        <v>51</v>
      </c>
      <c r="B60" s="114" t="s">
        <v>260</v>
      </c>
      <c r="C60" s="113" t="s">
        <v>219</v>
      </c>
      <c r="D60" s="121">
        <f>D56</f>
        <v>5911.33</v>
      </c>
    </row>
    <row r="61" spans="1:4" ht="15" customHeight="1" x14ac:dyDescent="0.25">
      <c r="A61" s="120">
        <v>52</v>
      </c>
      <c r="B61" s="122" t="s">
        <v>261</v>
      </c>
      <c r="C61" s="113" t="s">
        <v>219</v>
      </c>
      <c r="D61" s="121">
        <f>D59-D60</f>
        <v>0</v>
      </c>
    </row>
    <row r="62" spans="1:4" ht="15" customHeight="1" x14ac:dyDescent="0.25">
      <c r="A62" s="120">
        <v>53</v>
      </c>
      <c r="B62" s="122" t="s">
        <v>262</v>
      </c>
      <c r="C62" s="113" t="s">
        <v>219</v>
      </c>
      <c r="D62" s="121">
        <v>0</v>
      </c>
    </row>
    <row r="63" spans="1:4" ht="26.25" x14ac:dyDescent="0.25">
      <c r="A63" s="130">
        <v>54</v>
      </c>
      <c r="B63" s="122" t="s">
        <v>251</v>
      </c>
      <c r="C63" s="113" t="s">
        <v>220</v>
      </c>
      <c r="D63" s="131" t="s">
        <v>265</v>
      </c>
    </row>
    <row r="64" spans="1:4" x14ac:dyDescent="0.25">
      <c r="A64" s="120">
        <v>55</v>
      </c>
      <c r="B64" s="114" t="s">
        <v>209</v>
      </c>
      <c r="C64" s="113" t="s">
        <v>220</v>
      </c>
      <c r="D64" s="121" t="s">
        <v>264</v>
      </c>
    </row>
    <row r="65" spans="1:4" x14ac:dyDescent="0.25">
      <c r="A65" s="120">
        <v>56</v>
      </c>
      <c r="B65" s="114" t="s">
        <v>254</v>
      </c>
      <c r="C65" s="113" t="s">
        <v>255</v>
      </c>
      <c r="D65" s="121">
        <v>341.11279438069562</v>
      </c>
    </row>
    <row r="66" spans="1:4" x14ac:dyDescent="0.25">
      <c r="A66" s="120">
        <v>57</v>
      </c>
      <c r="B66" s="114" t="s">
        <v>256</v>
      </c>
      <c r="C66" s="113" t="s">
        <v>219</v>
      </c>
      <c r="D66" s="121">
        <f>18304.54+993.69+52283.56+2846.14-32.37-92.37-1387.79-3965.24</f>
        <v>68950.16</v>
      </c>
    </row>
    <row r="67" spans="1:4" x14ac:dyDescent="0.25">
      <c r="A67" s="120">
        <v>58</v>
      </c>
      <c r="B67" s="114" t="s">
        <v>257</v>
      </c>
      <c r="C67" s="113" t="s">
        <v>219</v>
      </c>
      <c r="D67" s="121">
        <f>15750.75+882.48+44967.18+2519.31</f>
        <v>64119.72</v>
      </c>
    </row>
    <row r="68" spans="1:4" x14ac:dyDescent="0.25">
      <c r="A68" s="120">
        <v>59</v>
      </c>
      <c r="B68" s="114" t="s">
        <v>258</v>
      </c>
      <c r="C68" s="113" t="s">
        <v>219</v>
      </c>
      <c r="D68" s="121">
        <f>2595.6+178.46+7429.35+518.57</f>
        <v>10721.98</v>
      </c>
    </row>
    <row r="69" spans="1:4" x14ac:dyDescent="0.25">
      <c r="A69" s="120">
        <v>60</v>
      </c>
      <c r="B69" s="114" t="s">
        <v>259</v>
      </c>
      <c r="C69" s="113" t="s">
        <v>219</v>
      </c>
      <c r="D69" s="121">
        <v>74050.579999999987</v>
      </c>
    </row>
    <row r="70" spans="1:4" x14ac:dyDescent="0.25">
      <c r="A70" s="120">
        <v>61</v>
      </c>
      <c r="B70" s="114" t="s">
        <v>260</v>
      </c>
      <c r="C70" s="113" t="s">
        <v>219</v>
      </c>
      <c r="D70" s="121">
        <f>D69-D71</f>
        <v>63328.599999999991</v>
      </c>
    </row>
    <row r="71" spans="1:4" ht="15" customHeight="1" x14ac:dyDescent="0.25">
      <c r="A71" s="120">
        <v>62</v>
      </c>
      <c r="B71" s="122" t="s">
        <v>261</v>
      </c>
      <c r="C71" s="113" t="s">
        <v>219</v>
      </c>
      <c r="D71" s="121">
        <f>D68</f>
        <v>10721.98</v>
      </c>
    </row>
    <row r="72" spans="1:4" ht="15" customHeight="1" x14ac:dyDescent="0.25">
      <c r="A72" s="120">
        <v>63</v>
      </c>
      <c r="B72" s="122" t="s">
        <v>262</v>
      </c>
      <c r="C72" s="113" t="s">
        <v>219</v>
      </c>
      <c r="D72" s="121"/>
    </row>
    <row r="73" spans="1:4" x14ac:dyDescent="0.25">
      <c r="A73" s="120">
        <v>64</v>
      </c>
      <c r="B73" s="114" t="s">
        <v>251</v>
      </c>
      <c r="C73" s="113" t="s">
        <v>220</v>
      </c>
      <c r="D73" s="132" t="s">
        <v>266</v>
      </c>
    </row>
    <row r="74" spans="1:4" x14ac:dyDescent="0.25">
      <c r="A74" s="120">
        <v>65</v>
      </c>
      <c r="B74" s="114" t="s">
        <v>209</v>
      </c>
      <c r="C74" s="113" t="s">
        <v>220</v>
      </c>
      <c r="D74" s="121" t="s">
        <v>264</v>
      </c>
    </row>
    <row r="75" spans="1:4" x14ac:dyDescent="0.25">
      <c r="A75" s="120">
        <v>66</v>
      </c>
      <c r="B75" s="114" t="s">
        <v>254</v>
      </c>
      <c r="C75" s="113" t="s">
        <v>255</v>
      </c>
      <c r="D75" s="121">
        <v>746.89200000000005</v>
      </c>
    </row>
    <row r="76" spans="1:4" x14ac:dyDescent="0.25">
      <c r="A76" s="120">
        <v>67</v>
      </c>
      <c r="B76" s="114" t="s">
        <v>256</v>
      </c>
      <c r="C76" s="113" t="s">
        <v>219</v>
      </c>
      <c r="D76" s="121">
        <v>60256.12</v>
      </c>
    </row>
    <row r="77" spans="1:4" x14ac:dyDescent="0.25">
      <c r="A77" s="120">
        <v>68</v>
      </c>
      <c r="B77" s="114" t="s">
        <v>257</v>
      </c>
      <c r="C77" s="113" t="s">
        <v>219</v>
      </c>
      <c r="D77" s="121">
        <v>52640.4</v>
      </c>
    </row>
    <row r="78" spans="1:4" x14ac:dyDescent="0.25">
      <c r="A78" s="120">
        <v>69</v>
      </c>
      <c r="B78" s="114" t="s">
        <v>258</v>
      </c>
      <c r="C78" s="113" t="s">
        <v>219</v>
      </c>
      <c r="D78" s="121">
        <v>12491.3</v>
      </c>
    </row>
    <row r="79" spans="1:4" x14ac:dyDescent="0.25">
      <c r="A79" s="120">
        <v>70</v>
      </c>
      <c r="B79" s="114" t="s">
        <v>259</v>
      </c>
      <c r="C79" s="113" t="s">
        <v>219</v>
      </c>
      <c r="D79" s="121">
        <f>D76</f>
        <v>60256.12</v>
      </c>
    </row>
    <row r="80" spans="1:4" x14ac:dyDescent="0.25">
      <c r="A80" s="120">
        <v>71</v>
      </c>
      <c r="B80" s="114" t="s">
        <v>260</v>
      </c>
      <c r="C80" s="113" t="s">
        <v>219</v>
      </c>
      <c r="D80" s="121">
        <f>D79</f>
        <v>60256.12</v>
      </c>
    </row>
    <row r="81" spans="1:4" ht="14.25" customHeight="1" x14ac:dyDescent="0.25">
      <c r="A81" s="120">
        <v>72</v>
      </c>
      <c r="B81" s="122" t="s">
        <v>261</v>
      </c>
      <c r="C81" s="113" t="s">
        <v>219</v>
      </c>
      <c r="D81" s="121">
        <v>0</v>
      </c>
    </row>
    <row r="82" spans="1:4" ht="14.25" customHeight="1" x14ac:dyDescent="0.25">
      <c r="A82" s="120">
        <v>73</v>
      </c>
      <c r="B82" s="122" t="s">
        <v>262</v>
      </c>
      <c r="C82" s="113" t="s">
        <v>219</v>
      </c>
      <c r="D82" s="121">
        <v>0</v>
      </c>
    </row>
    <row r="83" spans="1:4" x14ac:dyDescent="0.25">
      <c r="A83" s="120">
        <v>74</v>
      </c>
      <c r="B83" s="114" t="s">
        <v>251</v>
      </c>
      <c r="C83" s="113" t="s">
        <v>220</v>
      </c>
      <c r="D83" s="132" t="s">
        <v>267</v>
      </c>
    </row>
    <row r="84" spans="1:4" x14ac:dyDescent="0.25">
      <c r="A84" s="120">
        <v>75</v>
      </c>
      <c r="B84" s="114" t="s">
        <v>209</v>
      </c>
      <c r="C84" s="113" t="s">
        <v>220</v>
      </c>
      <c r="D84" s="121" t="s">
        <v>268</v>
      </c>
    </row>
    <row r="85" spans="1:4" x14ac:dyDescent="0.25">
      <c r="A85" s="120">
        <v>76</v>
      </c>
      <c r="B85" s="114" t="s">
        <v>254</v>
      </c>
      <c r="C85" s="113" t="s">
        <v>255</v>
      </c>
      <c r="D85" s="133">
        <v>304.13839999999999</v>
      </c>
    </row>
    <row r="86" spans="1:4" x14ac:dyDescent="0.25">
      <c r="A86" s="120">
        <v>77</v>
      </c>
      <c r="B86" s="114" t="s">
        <v>256</v>
      </c>
      <c r="C86" s="113" t="s">
        <v>219</v>
      </c>
      <c r="D86" s="134">
        <f>10437.83+0.01</f>
        <v>10437.84</v>
      </c>
    </row>
    <row r="87" spans="1:4" x14ac:dyDescent="0.25">
      <c r="A87" s="120">
        <v>78</v>
      </c>
      <c r="B87" s="114" t="s">
        <v>257</v>
      </c>
      <c r="C87" s="113" t="s">
        <v>219</v>
      </c>
      <c r="D87" s="134">
        <v>9629.0300000000007</v>
      </c>
    </row>
    <row r="88" spans="1:4" x14ac:dyDescent="0.25">
      <c r="A88" s="120">
        <v>79</v>
      </c>
      <c r="B88" s="114" t="s">
        <v>258</v>
      </c>
      <c r="C88" s="113" t="s">
        <v>219</v>
      </c>
      <c r="D88" s="134">
        <v>2457.83</v>
      </c>
    </row>
    <row r="89" spans="1:4" x14ac:dyDescent="0.25">
      <c r="A89" s="120">
        <v>80</v>
      </c>
      <c r="B89" s="114" t="s">
        <v>259</v>
      </c>
      <c r="C89" s="113" t="s">
        <v>219</v>
      </c>
      <c r="D89" s="121">
        <v>2251.4159999999997</v>
      </c>
    </row>
    <row r="90" spans="1:4" x14ac:dyDescent="0.25">
      <c r="A90" s="120">
        <v>81</v>
      </c>
      <c r="B90" s="114" t="s">
        <v>260</v>
      </c>
      <c r="C90" s="113" t="s">
        <v>219</v>
      </c>
      <c r="D90" s="121">
        <f>D89</f>
        <v>2251.4159999999997</v>
      </c>
    </row>
    <row r="91" spans="1:4" ht="14.25" customHeight="1" x14ac:dyDescent="0.25">
      <c r="A91" s="120">
        <v>82</v>
      </c>
      <c r="B91" s="122" t="s">
        <v>261</v>
      </c>
      <c r="C91" s="113" t="s">
        <v>219</v>
      </c>
      <c r="D91" s="121">
        <f>D89-D90</f>
        <v>0</v>
      </c>
    </row>
    <row r="92" spans="1:4" ht="14.25" customHeight="1" x14ac:dyDescent="0.25">
      <c r="A92" s="120">
        <v>83</v>
      </c>
      <c r="B92" s="122" t="s">
        <v>262</v>
      </c>
      <c r="C92" s="113" t="s">
        <v>219</v>
      </c>
      <c r="D92" s="121">
        <v>0</v>
      </c>
    </row>
    <row r="93" spans="1:4" x14ac:dyDescent="0.25">
      <c r="A93" s="119" t="s">
        <v>269</v>
      </c>
      <c r="B93" s="119"/>
      <c r="C93" s="119"/>
      <c r="D93" s="119"/>
    </row>
    <row r="94" spans="1:4" x14ac:dyDescent="0.25">
      <c r="A94" s="120">
        <v>84</v>
      </c>
      <c r="B94" s="114" t="s">
        <v>244</v>
      </c>
      <c r="C94" s="113" t="s">
        <v>245</v>
      </c>
      <c r="D94" s="121"/>
    </row>
    <row r="95" spans="1:4" x14ac:dyDescent="0.25">
      <c r="A95" s="120">
        <v>85</v>
      </c>
      <c r="B95" s="114" t="s">
        <v>246</v>
      </c>
      <c r="C95" s="113" t="s">
        <v>245</v>
      </c>
      <c r="D95" s="121"/>
    </row>
    <row r="96" spans="1:4" x14ac:dyDescent="0.25">
      <c r="A96" s="120">
        <v>86</v>
      </c>
      <c r="B96" s="114" t="s">
        <v>247</v>
      </c>
      <c r="C96" s="113" t="s">
        <v>270</v>
      </c>
      <c r="D96" s="121"/>
    </row>
    <row r="97" spans="1:4" x14ac:dyDescent="0.25">
      <c r="A97" s="120">
        <v>87</v>
      </c>
      <c r="B97" s="114" t="s">
        <v>248</v>
      </c>
      <c r="C97" s="113" t="s">
        <v>219</v>
      </c>
      <c r="D97" s="121"/>
    </row>
    <row r="98" spans="1:4" x14ac:dyDescent="0.25">
      <c r="A98" s="119" t="s">
        <v>271</v>
      </c>
      <c r="B98" s="119"/>
      <c r="C98" s="119"/>
      <c r="D98" s="119"/>
    </row>
    <row r="99" spans="1:4" x14ac:dyDescent="0.25">
      <c r="A99" s="120">
        <v>88</v>
      </c>
      <c r="B99" s="114" t="s">
        <v>272</v>
      </c>
      <c r="C99" s="113" t="s">
        <v>245</v>
      </c>
      <c r="D99" s="121">
        <v>0</v>
      </c>
    </row>
    <row r="100" spans="1:4" x14ac:dyDescent="0.25">
      <c r="A100" s="120">
        <v>89</v>
      </c>
      <c r="B100" s="114" t="s">
        <v>273</v>
      </c>
      <c r="C100" s="113" t="s">
        <v>245</v>
      </c>
      <c r="D100" s="121">
        <v>0</v>
      </c>
    </row>
    <row r="101" spans="1:4" ht="27.75" customHeight="1" x14ac:dyDescent="0.25">
      <c r="A101" s="120">
        <v>90</v>
      </c>
      <c r="B101" s="114" t="s">
        <v>274</v>
      </c>
      <c r="C101" s="113" t="s">
        <v>219</v>
      </c>
      <c r="D101" s="121">
        <v>0</v>
      </c>
    </row>
    <row r="103" spans="1:4" x14ac:dyDescent="0.25">
      <c r="D103" s="110" t="s">
        <v>106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7" right="0.7" top="0.75" bottom="0.75" header="0.3" footer="0.3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4"/>
  <sheetViews>
    <sheetView showZeros="0" topLeftCell="A249" zoomScaleNormal="100" workbookViewId="0">
      <selection activeCell="D291" sqref="D291"/>
    </sheetView>
  </sheetViews>
  <sheetFormatPr defaultColWidth="8.85546875" defaultRowHeight="12.75" outlineLevelRow="1" x14ac:dyDescent="0.2"/>
  <cols>
    <col min="1" max="1" width="0.7109375" style="55" customWidth="1"/>
    <col min="2" max="2" width="42" style="55" customWidth="1"/>
    <col min="3" max="3" width="9.7109375" style="55" customWidth="1"/>
    <col min="4" max="4" width="10.7109375" style="55" customWidth="1"/>
    <col min="5" max="5" width="10.85546875" style="55" customWidth="1"/>
    <col min="6" max="6" width="17.85546875" style="10" hidden="1" customWidth="1"/>
    <col min="7" max="7" width="22" style="55" customWidth="1"/>
    <col min="8" max="252" width="8.85546875" style="55"/>
    <col min="253" max="253" width="5.85546875" style="55" customWidth="1"/>
    <col min="254" max="254" width="37" style="55" customWidth="1"/>
    <col min="255" max="255" width="9.7109375" style="55" customWidth="1"/>
    <col min="256" max="256" width="10.7109375" style="55" customWidth="1"/>
    <col min="257" max="257" width="10.85546875" style="55" customWidth="1"/>
    <col min="258" max="258" width="17.85546875" style="55" customWidth="1"/>
    <col min="259" max="259" width="18.5703125" style="55" customWidth="1"/>
    <col min="260" max="508" width="8.85546875" style="55"/>
    <col min="509" max="509" width="5.85546875" style="55" customWidth="1"/>
    <col min="510" max="510" width="37" style="55" customWidth="1"/>
    <col min="511" max="511" width="9.7109375" style="55" customWidth="1"/>
    <col min="512" max="512" width="10.7109375" style="55" customWidth="1"/>
    <col min="513" max="513" width="10.85546875" style="55" customWidth="1"/>
    <col min="514" max="514" width="17.85546875" style="55" customWidth="1"/>
    <col min="515" max="515" width="18.5703125" style="55" customWidth="1"/>
    <col min="516" max="764" width="8.85546875" style="55"/>
    <col min="765" max="765" width="5.85546875" style="55" customWidth="1"/>
    <col min="766" max="766" width="37" style="55" customWidth="1"/>
    <col min="767" max="767" width="9.7109375" style="55" customWidth="1"/>
    <col min="768" max="768" width="10.7109375" style="55" customWidth="1"/>
    <col min="769" max="769" width="10.85546875" style="55" customWidth="1"/>
    <col min="770" max="770" width="17.85546875" style="55" customWidth="1"/>
    <col min="771" max="771" width="18.5703125" style="55" customWidth="1"/>
    <col min="772" max="1020" width="8.85546875" style="55"/>
    <col min="1021" max="1021" width="5.85546875" style="55" customWidth="1"/>
    <col min="1022" max="1022" width="37" style="55" customWidth="1"/>
    <col min="1023" max="1023" width="9.7109375" style="55" customWidth="1"/>
    <col min="1024" max="1024" width="10.7109375" style="55" customWidth="1"/>
    <col min="1025" max="1025" width="10.85546875" style="55" customWidth="1"/>
    <col min="1026" max="1026" width="17.85546875" style="55" customWidth="1"/>
    <col min="1027" max="1027" width="18.5703125" style="55" customWidth="1"/>
    <col min="1028" max="1276" width="8.85546875" style="55"/>
    <col min="1277" max="1277" width="5.85546875" style="55" customWidth="1"/>
    <col min="1278" max="1278" width="37" style="55" customWidth="1"/>
    <col min="1279" max="1279" width="9.7109375" style="55" customWidth="1"/>
    <col min="1280" max="1280" width="10.7109375" style="55" customWidth="1"/>
    <col min="1281" max="1281" width="10.85546875" style="55" customWidth="1"/>
    <col min="1282" max="1282" width="17.85546875" style="55" customWidth="1"/>
    <col min="1283" max="1283" width="18.5703125" style="55" customWidth="1"/>
    <col min="1284" max="1532" width="8.85546875" style="55"/>
    <col min="1533" max="1533" width="5.85546875" style="55" customWidth="1"/>
    <col min="1534" max="1534" width="37" style="55" customWidth="1"/>
    <col min="1535" max="1535" width="9.7109375" style="55" customWidth="1"/>
    <col min="1536" max="1536" width="10.7109375" style="55" customWidth="1"/>
    <col min="1537" max="1537" width="10.85546875" style="55" customWidth="1"/>
    <col min="1538" max="1538" width="17.85546875" style="55" customWidth="1"/>
    <col min="1539" max="1539" width="18.5703125" style="55" customWidth="1"/>
    <col min="1540" max="1788" width="8.85546875" style="55"/>
    <col min="1789" max="1789" width="5.85546875" style="55" customWidth="1"/>
    <col min="1790" max="1790" width="37" style="55" customWidth="1"/>
    <col min="1791" max="1791" width="9.7109375" style="55" customWidth="1"/>
    <col min="1792" max="1792" width="10.7109375" style="55" customWidth="1"/>
    <col min="1793" max="1793" width="10.85546875" style="55" customWidth="1"/>
    <col min="1794" max="1794" width="17.85546875" style="55" customWidth="1"/>
    <col min="1795" max="1795" width="18.5703125" style="55" customWidth="1"/>
    <col min="1796" max="2044" width="8.85546875" style="55"/>
    <col min="2045" max="2045" width="5.85546875" style="55" customWidth="1"/>
    <col min="2046" max="2046" width="37" style="55" customWidth="1"/>
    <col min="2047" max="2047" width="9.7109375" style="55" customWidth="1"/>
    <col min="2048" max="2048" width="10.7109375" style="55" customWidth="1"/>
    <col min="2049" max="2049" width="10.85546875" style="55" customWidth="1"/>
    <col min="2050" max="2050" width="17.85546875" style="55" customWidth="1"/>
    <col min="2051" max="2051" width="18.5703125" style="55" customWidth="1"/>
    <col min="2052" max="2300" width="8.85546875" style="55"/>
    <col min="2301" max="2301" width="5.85546875" style="55" customWidth="1"/>
    <col min="2302" max="2302" width="37" style="55" customWidth="1"/>
    <col min="2303" max="2303" width="9.7109375" style="55" customWidth="1"/>
    <col min="2304" max="2304" width="10.7109375" style="55" customWidth="1"/>
    <col min="2305" max="2305" width="10.85546875" style="55" customWidth="1"/>
    <col min="2306" max="2306" width="17.85546875" style="55" customWidth="1"/>
    <col min="2307" max="2307" width="18.5703125" style="55" customWidth="1"/>
    <col min="2308" max="2556" width="8.85546875" style="55"/>
    <col min="2557" max="2557" width="5.85546875" style="55" customWidth="1"/>
    <col min="2558" max="2558" width="37" style="55" customWidth="1"/>
    <col min="2559" max="2559" width="9.7109375" style="55" customWidth="1"/>
    <col min="2560" max="2560" width="10.7109375" style="55" customWidth="1"/>
    <col min="2561" max="2561" width="10.85546875" style="55" customWidth="1"/>
    <col min="2562" max="2562" width="17.85546875" style="55" customWidth="1"/>
    <col min="2563" max="2563" width="18.5703125" style="55" customWidth="1"/>
    <col min="2564" max="2812" width="8.85546875" style="55"/>
    <col min="2813" max="2813" width="5.85546875" style="55" customWidth="1"/>
    <col min="2814" max="2814" width="37" style="55" customWidth="1"/>
    <col min="2815" max="2815" width="9.7109375" style="55" customWidth="1"/>
    <col min="2816" max="2816" width="10.7109375" style="55" customWidth="1"/>
    <col min="2817" max="2817" width="10.85546875" style="55" customWidth="1"/>
    <col min="2818" max="2818" width="17.85546875" style="55" customWidth="1"/>
    <col min="2819" max="2819" width="18.5703125" style="55" customWidth="1"/>
    <col min="2820" max="3068" width="8.85546875" style="55"/>
    <col min="3069" max="3069" width="5.85546875" style="55" customWidth="1"/>
    <col min="3070" max="3070" width="37" style="55" customWidth="1"/>
    <col min="3071" max="3071" width="9.7109375" style="55" customWidth="1"/>
    <col min="3072" max="3072" width="10.7109375" style="55" customWidth="1"/>
    <col min="3073" max="3073" width="10.85546875" style="55" customWidth="1"/>
    <col min="3074" max="3074" width="17.85546875" style="55" customWidth="1"/>
    <col min="3075" max="3075" width="18.5703125" style="55" customWidth="1"/>
    <col min="3076" max="3324" width="8.85546875" style="55"/>
    <col min="3325" max="3325" width="5.85546875" style="55" customWidth="1"/>
    <col min="3326" max="3326" width="37" style="55" customWidth="1"/>
    <col min="3327" max="3327" width="9.7109375" style="55" customWidth="1"/>
    <col min="3328" max="3328" width="10.7109375" style="55" customWidth="1"/>
    <col min="3329" max="3329" width="10.85546875" style="55" customWidth="1"/>
    <col min="3330" max="3330" width="17.85546875" style="55" customWidth="1"/>
    <col min="3331" max="3331" width="18.5703125" style="55" customWidth="1"/>
    <col min="3332" max="3580" width="8.85546875" style="55"/>
    <col min="3581" max="3581" width="5.85546875" style="55" customWidth="1"/>
    <col min="3582" max="3582" width="37" style="55" customWidth="1"/>
    <col min="3583" max="3583" width="9.7109375" style="55" customWidth="1"/>
    <col min="3584" max="3584" width="10.7109375" style="55" customWidth="1"/>
    <col min="3585" max="3585" width="10.85546875" style="55" customWidth="1"/>
    <col min="3586" max="3586" width="17.85546875" style="55" customWidth="1"/>
    <col min="3587" max="3587" width="18.5703125" style="55" customWidth="1"/>
    <col min="3588" max="3836" width="8.85546875" style="55"/>
    <col min="3837" max="3837" width="5.85546875" style="55" customWidth="1"/>
    <col min="3838" max="3838" width="37" style="55" customWidth="1"/>
    <col min="3839" max="3839" width="9.7109375" style="55" customWidth="1"/>
    <col min="3840" max="3840" width="10.7109375" style="55" customWidth="1"/>
    <col min="3841" max="3841" width="10.85546875" style="55" customWidth="1"/>
    <col min="3842" max="3842" width="17.85546875" style="55" customWidth="1"/>
    <col min="3843" max="3843" width="18.5703125" style="55" customWidth="1"/>
    <col min="3844" max="4092" width="8.85546875" style="55"/>
    <col min="4093" max="4093" width="5.85546875" style="55" customWidth="1"/>
    <col min="4094" max="4094" width="37" style="55" customWidth="1"/>
    <col min="4095" max="4095" width="9.7109375" style="55" customWidth="1"/>
    <col min="4096" max="4096" width="10.7109375" style="55" customWidth="1"/>
    <col min="4097" max="4097" width="10.85546875" style="55" customWidth="1"/>
    <col min="4098" max="4098" width="17.85546875" style="55" customWidth="1"/>
    <col min="4099" max="4099" width="18.5703125" style="55" customWidth="1"/>
    <col min="4100" max="4348" width="8.85546875" style="55"/>
    <col min="4349" max="4349" width="5.85546875" style="55" customWidth="1"/>
    <col min="4350" max="4350" width="37" style="55" customWidth="1"/>
    <col min="4351" max="4351" width="9.7109375" style="55" customWidth="1"/>
    <col min="4352" max="4352" width="10.7109375" style="55" customWidth="1"/>
    <col min="4353" max="4353" width="10.85546875" style="55" customWidth="1"/>
    <col min="4354" max="4354" width="17.85546875" style="55" customWidth="1"/>
    <col min="4355" max="4355" width="18.5703125" style="55" customWidth="1"/>
    <col min="4356" max="4604" width="8.85546875" style="55"/>
    <col min="4605" max="4605" width="5.85546875" style="55" customWidth="1"/>
    <col min="4606" max="4606" width="37" style="55" customWidth="1"/>
    <col min="4607" max="4607" width="9.7109375" style="55" customWidth="1"/>
    <col min="4608" max="4608" width="10.7109375" style="55" customWidth="1"/>
    <col min="4609" max="4609" width="10.85546875" style="55" customWidth="1"/>
    <col min="4610" max="4610" width="17.85546875" style="55" customWidth="1"/>
    <col min="4611" max="4611" width="18.5703125" style="55" customWidth="1"/>
    <col min="4612" max="4860" width="8.85546875" style="55"/>
    <col min="4861" max="4861" width="5.85546875" style="55" customWidth="1"/>
    <col min="4862" max="4862" width="37" style="55" customWidth="1"/>
    <col min="4863" max="4863" width="9.7109375" style="55" customWidth="1"/>
    <col min="4864" max="4864" width="10.7109375" style="55" customWidth="1"/>
    <col min="4865" max="4865" width="10.85546875" style="55" customWidth="1"/>
    <col min="4866" max="4866" width="17.85546875" style="55" customWidth="1"/>
    <col min="4867" max="4867" width="18.5703125" style="55" customWidth="1"/>
    <col min="4868" max="5116" width="8.85546875" style="55"/>
    <col min="5117" max="5117" width="5.85546875" style="55" customWidth="1"/>
    <col min="5118" max="5118" width="37" style="55" customWidth="1"/>
    <col min="5119" max="5119" width="9.7109375" style="55" customWidth="1"/>
    <col min="5120" max="5120" width="10.7109375" style="55" customWidth="1"/>
    <col min="5121" max="5121" width="10.85546875" style="55" customWidth="1"/>
    <col min="5122" max="5122" width="17.85546875" style="55" customWidth="1"/>
    <col min="5123" max="5123" width="18.5703125" style="55" customWidth="1"/>
    <col min="5124" max="5372" width="8.85546875" style="55"/>
    <col min="5373" max="5373" width="5.85546875" style="55" customWidth="1"/>
    <col min="5374" max="5374" width="37" style="55" customWidth="1"/>
    <col min="5375" max="5375" width="9.7109375" style="55" customWidth="1"/>
    <col min="5376" max="5376" width="10.7109375" style="55" customWidth="1"/>
    <col min="5377" max="5377" width="10.85546875" style="55" customWidth="1"/>
    <col min="5378" max="5378" width="17.85546875" style="55" customWidth="1"/>
    <col min="5379" max="5379" width="18.5703125" style="55" customWidth="1"/>
    <col min="5380" max="5628" width="8.85546875" style="55"/>
    <col min="5629" max="5629" width="5.85546875" style="55" customWidth="1"/>
    <col min="5630" max="5630" width="37" style="55" customWidth="1"/>
    <col min="5631" max="5631" width="9.7109375" style="55" customWidth="1"/>
    <col min="5632" max="5632" width="10.7109375" style="55" customWidth="1"/>
    <col min="5633" max="5633" width="10.85546875" style="55" customWidth="1"/>
    <col min="5634" max="5634" width="17.85546875" style="55" customWidth="1"/>
    <col min="5635" max="5635" width="18.5703125" style="55" customWidth="1"/>
    <col min="5636" max="5884" width="8.85546875" style="55"/>
    <col min="5885" max="5885" width="5.85546875" style="55" customWidth="1"/>
    <col min="5886" max="5886" width="37" style="55" customWidth="1"/>
    <col min="5887" max="5887" width="9.7109375" style="55" customWidth="1"/>
    <col min="5888" max="5888" width="10.7109375" style="55" customWidth="1"/>
    <col min="5889" max="5889" width="10.85546875" style="55" customWidth="1"/>
    <col min="5890" max="5890" width="17.85546875" style="55" customWidth="1"/>
    <col min="5891" max="5891" width="18.5703125" style="55" customWidth="1"/>
    <col min="5892" max="6140" width="8.85546875" style="55"/>
    <col min="6141" max="6141" width="5.85546875" style="55" customWidth="1"/>
    <col min="6142" max="6142" width="37" style="55" customWidth="1"/>
    <col min="6143" max="6143" width="9.7109375" style="55" customWidth="1"/>
    <col min="6144" max="6144" width="10.7109375" style="55" customWidth="1"/>
    <col min="6145" max="6145" width="10.85546875" style="55" customWidth="1"/>
    <col min="6146" max="6146" width="17.85546875" style="55" customWidth="1"/>
    <col min="6147" max="6147" width="18.5703125" style="55" customWidth="1"/>
    <col min="6148" max="6396" width="8.85546875" style="55"/>
    <col min="6397" max="6397" width="5.85546875" style="55" customWidth="1"/>
    <col min="6398" max="6398" width="37" style="55" customWidth="1"/>
    <col min="6399" max="6399" width="9.7109375" style="55" customWidth="1"/>
    <col min="6400" max="6400" width="10.7109375" style="55" customWidth="1"/>
    <col min="6401" max="6401" width="10.85546875" style="55" customWidth="1"/>
    <col min="6402" max="6402" width="17.85546875" style="55" customWidth="1"/>
    <col min="6403" max="6403" width="18.5703125" style="55" customWidth="1"/>
    <col min="6404" max="6652" width="8.85546875" style="55"/>
    <col min="6653" max="6653" width="5.85546875" style="55" customWidth="1"/>
    <col min="6654" max="6654" width="37" style="55" customWidth="1"/>
    <col min="6655" max="6655" width="9.7109375" style="55" customWidth="1"/>
    <col min="6656" max="6656" width="10.7109375" style="55" customWidth="1"/>
    <col min="6657" max="6657" width="10.85546875" style="55" customWidth="1"/>
    <col min="6658" max="6658" width="17.85546875" style="55" customWidth="1"/>
    <col min="6659" max="6659" width="18.5703125" style="55" customWidth="1"/>
    <col min="6660" max="6908" width="8.85546875" style="55"/>
    <col min="6909" max="6909" width="5.85546875" style="55" customWidth="1"/>
    <col min="6910" max="6910" width="37" style="55" customWidth="1"/>
    <col min="6911" max="6911" width="9.7109375" style="55" customWidth="1"/>
    <col min="6912" max="6912" width="10.7109375" style="55" customWidth="1"/>
    <col min="6913" max="6913" width="10.85546875" style="55" customWidth="1"/>
    <col min="6914" max="6914" width="17.85546875" style="55" customWidth="1"/>
    <col min="6915" max="6915" width="18.5703125" style="55" customWidth="1"/>
    <col min="6916" max="7164" width="8.85546875" style="55"/>
    <col min="7165" max="7165" width="5.85546875" style="55" customWidth="1"/>
    <col min="7166" max="7166" width="37" style="55" customWidth="1"/>
    <col min="7167" max="7167" width="9.7109375" style="55" customWidth="1"/>
    <col min="7168" max="7168" width="10.7109375" style="55" customWidth="1"/>
    <col min="7169" max="7169" width="10.85546875" style="55" customWidth="1"/>
    <col min="7170" max="7170" width="17.85546875" style="55" customWidth="1"/>
    <col min="7171" max="7171" width="18.5703125" style="55" customWidth="1"/>
    <col min="7172" max="7420" width="8.85546875" style="55"/>
    <col min="7421" max="7421" width="5.85546875" style="55" customWidth="1"/>
    <col min="7422" max="7422" width="37" style="55" customWidth="1"/>
    <col min="7423" max="7423" width="9.7109375" style="55" customWidth="1"/>
    <col min="7424" max="7424" width="10.7109375" style="55" customWidth="1"/>
    <col min="7425" max="7425" width="10.85546875" style="55" customWidth="1"/>
    <col min="7426" max="7426" width="17.85546875" style="55" customWidth="1"/>
    <col min="7427" max="7427" width="18.5703125" style="55" customWidth="1"/>
    <col min="7428" max="7676" width="8.85546875" style="55"/>
    <col min="7677" max="7677" width="5.85546875" style="55" customWidth="1"/>
    <col min="7678" max="7678" width="37" style="55" customWidth="1"/>
    <col min="7679" max="7679" width="9.7109375" style="55" customWidth="1"/>
    <col min="7680" max="7680" width="10.7109375" style="55" customWidth="1"/>
    <col min="7681" max="7681" width="10.85546875" style="55" customWidth="1"/>
    <col min="7682" max="7682" width="17.85546875" style="55" customWidth="1"/>
    <col min="7683" max="7683" width="18.5703125" style="55" customWidth="1"/>
    <col min="7684" max="7932" width="8.85546875" style="55"/>
    <col min="7933" max="7933" width="5.85546875" style="55" customWidth="1"/>
    <col min="7934" max="7934" width="37" style="55" customWidth="1"/>
    <col min="7935" max="7935" width="9.7109375" style="55" customWidth="1"/>
    <col min="7936" max="7936" width="10.7109375" style="55" customWidth="1"/>
    <col min="7937" max="7937" width="10.85546875" style="55" customWidth="1"/>
    <col min="7938" max="7938" width="17.85546875" style="55" customWidth="1"/>
    <col min="7939" max="7939" width="18.5703125" style="55" customWidth="1"/>
    <col min="7940" max="8188" width="8.85546875" style="55"/>
    <col min="8189" max="8189" width="5.85546875" style="55" customWidth="1"/>
    <col min="8190" max="8190" width="37" style="55" customWidth="1"/>
    <col min="8191" max="8191" width="9.7109375" style="55" customWidth="1"/>
    <col min="8192" max="8192" width="10.7109375" style="55" customWidth="1"/>
    <col min="8193" max="8193" width="10.85546875" style="55" customWidth="1"/>
    <col min="8194" max="8194" width="17.85546875" style="55" customWidth="1"/>
    <col min="8195" max="8195" width="18.5703125" style="55" customWidth="1"/>
    <col min="8196" max="8444" width="8.85546875" style="55"/>
    <col min="8445" max="8445" width="5.85546875" style="55" customWidth="1"/>
    <col min="8446" max="8446" width="37" style="55" customWidth="1"/>
    <col min="8447" max="8447" width="9.7109375" style="55" customWidth="1"/>
    <col min="8448" max="8448" width="10.7109375" style="55" customWidth="1"/>
    <col min="8449" max="8449" width="10.85546875" style="55" customWidth="1"/>
    <col min="8450" max="8450" width="17.85546875" style="55" customWidth="1"/>
    <col min="8451" max="8451" width="18.5703125" style="55" customWidth="1"/>
    <col min="8452" max="8700" width="8.85546875" style="55"/>
    <col min="8701" max="8701" width="5.85546875" style="55" customWidth="1"/>
    <col min="8702" max="8702" width="37" style="55" customWidth="1"/>
    <col min="8703" max="8703" width="9.7109375" style="55" customWidth="1"/>
    <col min="8704" max="8704" width="10.7109375" style="55" customWidth="1"/>
    <col min="8705" max="8705" width="10.85546875" style="55" customWidth="1"/>
    <col min="8706" max="8706" width="17.85546875" style="55" customWidth="1"/>
    <col min="8707" max="8707" width="18.5703125" style="55" customWidth="1"/>
    <col min="8708" max="8956" width="8.85546875" style="55"/>
    <col min="8957" max="8957" width="5.85546875" style="55" customWidth="1"/>
    <col min="8958" max="8958" width="37" style="55" customWidth="1"/>
    <col min="8959" max="8959" width="9.7109375" style="55" customWidth="1"/>
    <col min="8960" max="8960" width="10.7109375" style="55" customWidth="1"/>
    <col min="8961" max="8961" width="10.85546875" style="55" customWidth="1"/>
    <col min="8962" max="8962" width="17.85546875" style="55" customWidth="1"/>
    <col min="8963" max="8963" width="18.5703125" style="55" customWidth="1"/>
    <col min="8964" max="9212" width="8.85546875" style="55"/>
    <col min="9213" max="9213" width="5.85546875" style="55" customWidth="1"/>
    <col min="9214" max="9214" width="37" style="55" customWidth="1"/>
    <col min="9215" max="9215" width="9.7109375" style="55" customWidth="1"/>
    <col min="9216" max="9216" width="10.7109375" style="55" customWidth="1"/>
    <col min="9217" max="9217" width="10.85546875" style="55" customWidth="1"/>
    <col min="9218" max="9218" width="17.85546875" style="55" customWidth="1"/>
    <col min="9219" max="9219" width="18.5703125" style="55" customWidth="1"/>
    <col min="9220" max="9468" width="8.85546875" style="55"/>
    <col min="9469" max="9469" width="5.85546875" style="55" customWidth="1"/>
    <col min="9470" max="9470" width="37" style="55" customWidth="1"/>
    <col min="9471" max="9471" width="9.7109375" style="55" customWidth="1"/>
    <col min="9472" max="9472" width="10.7109375" style="55" customWidth="1"/>
    <col min="9473" max="9473" width="10.85546875" style="55" customWidth="1"/>
    <col min="9474" max="9474" width="17.85546875" style="55" customWidth="1"/>
    <col min="9475" max="9475" width="18.5703125" style="55" customWidth="1"/>
    <col min="9476" max="9724" width="8.85546875" style="55"/>
    <col min="9725" max="9725" width="5.85546875" style="55" customWidth="1"/>
    <col min="9726" max="9726" width="37" style="55" customWidth="1"/>
    <col min="9727" max="9727" width="9.7109375" style="55" customWidth="1"/>
    <col min="9728" max="9728" width="10.7109375" style="55" customWidth="1"/>
    <col min="9729" max="9729" width="10.85546875" style="55" customWidth="1"/>
    <col min="9730" max="9730" width="17.85546875" style="55" customWidth="1"/>
    <col min="9731" max="9731" width="18.5703125" style="55" customWidth="1"/>
    <col min="9732" max="9980" width="8.85546875" style="55"/>
    <col min="9981" max="9981" width="5.85546875" style="55" customWidth="1"/>
    <col min="9982" max="9982" width="37" style="55" customWidth="1"/>
    <col min="9983" max="9983" width="9.7109375" style="55" customWidth="1"/>
    <col min="9984" max="9984" width="10.7109375" style="55" customWidth="1"/>
    <col min="9985" max="9985" width="10.85546875" style="55" customWidth="1"/>
    <col min="9986" max="9986" width="17.85546875" style="55" customWidth="1"/>
    <col min="9987" max="9987" width="18.5703125" style="55" customWidth="1"/>
    <col min="9988" max="10236" width="8.85546875" style="55"/>
    <col min="10237" max="10237" width="5.85546875" style="55" customWidth="1"/>
    <col min="10238" max="10238" width="37" style="55" customWidth="1"/>
    <col min="10239" max="10239" width="9.7109375" style="55" customWidth="1"/>
    <col min="10240" max="10240" width="10.7109375" style="55" customWidth="1"/>
    <col min="10241" max="10241" width="10.85546875" style="55" customWidth="1"/>
    <col min="10242" max="10242" width="17.85546875" style="55" customWidth="1"/>
    <col min="10243" max="10243" width="18.5703125" style="55" customWidth="1"/>
    <col min="10244" max="10492" width="8.85546875" style="55"/>
    <col min="10493" max="10493" width="5.85546875" style="55" customWidth="1"/>
    <col min="10494" max="10494" width="37" style="55" customWidth="1"/>
    <col min="10495" max="10495" width="9.7109375" style="55" customWidth="1"/>
    <col min="10496" max="10496" width="10.7109375" style="55" customWidth="1"/>
    <col min="10497" max="10497" width="10.85546875" style="55" customWidth="1"/>
    <col min="10498" max="10498" width="17.85546875" style="55" customWidth="1"/>
    <col min="10499" max="10499" width="18.5703125" style="55" customWidth="1"/>
    <col min="10500" max="10748" width="8.85546875" style="55"/>
    <col min="10749" max="10749" width="5.85546875" style="55" customWidth="1"/>
    <col min="10750" max="10750" width="37" style="55" customWidth="1"/>
    <col min="10751" max="10751" width="9.7109375" style="55" customWidth="1"/>
    <col min="10752" max="10752" width="10.7109375" style="55" customWidth="1"/>
    <col min="10753" max="10753" width="10.85546875" style="55" customWidth="1"/>
    <col min="10754" max="10754" width="17.85546875" style="55" customWidth="1"/>
    <col min="10755" max="10755" width="18.5703125" style="55" customWidth="1"/>
    <col min="10756" max="11004" width="8.85546875" style="55"/>
    <col min="11005" max="11005" width="5.85546875" style="55" customWidth="1"/>
    <col min="11006" max="11006" width="37" style="55" customWidth="1"/>
    <col min="11007" max="11007" width="9.7109375" style="55" customWidth="1"/>
    <col min="11008" max="11008" width="10.7109375" style="55" customWidth="1"/>
    <col min="11009" max="11009" width="10.85546875" style="55" customWidth="1"/>
    <col min="11010" max="11010" width="17.85546875" style="55" customWidth="1"/>
    <col min="11011" max="11011" width="18.5703125" style="55" customWidth="1"/>
    <col min="11012" max="11260" width="8.85546875" style="55"/>
    <col min="11261" max="11261" width="5.85546875" style="55" customWidth="1"/>
    <col min="11262" max="11262" width="37" style="55" customWidth="1"/>
    <col min="11263" max="11263" width="9.7109375" style="55" customWidth="1"/>
    <col min="11264" max="11264" width="10.7109375" style="55" customWidth="1"/>
    <col min="11265" max="11265" width="10.85546875" style="55" customWidth="1"/>
    <col min="11266" max="11266" width="17.85546875" style="55" customWidth="1"/>
    <col min="11267" max="11267" width="18.5703125" style="55" customWidth="1"/>
    <col min="11268" max="11516" width="8.85546875" style="55"/>
    <col min="11517" max="11517" width="5.85546875" style="55" customWidth="1"/>
    <col min="11518" max="11518" width="37" style="55" customWidth="1"/>
    <col min="11519" max="11519" width="9.7109375" style="55" customWidth="1"/>
    <col min="11520" max="11520" width="10.7109375" style="55" customWidth="1"/>
    <col min="11521" max="11521" width="10.85546875" style="55" customWidth="1"/>
    <col min="11522" max="11522" width="17.85546875" style="55" customWidth="1"/>
    <col min="11523" max="11523" width="18.5703125" style="55" customWidth="1"/>
    <col min="11524" max="11772" width="8.85546875" style="55"/>
    <col min="11773" max="11773" width="5.85546875" style="55" customWidth="1"/>
    <col min="11774" max="11774" width="37" style="55" customWidth="1"/>
    <col min="11775" max="11775" width="9.7109375" style="55" customWidth="1"/>
    <col min="11776" max="11776" width="10.7109375" style="55" customWidth="1"/>
    <col min="11777" max="11777" width="10.85546875" style="55" customWidth="1"/>
    <col min="11778" max="11778" width="17.85546875" style="55" customWidth="1"/>
    <col min="11779" max="11779" width="18.5703125" style="55" customWidth="1"/>
    <col min="11780" max="12028" width="8.85546875" style="55"/>
    <col min="12029" max="12029" width="5.85546875" style="55" customWidth="1"/>
    <col min="12030" max="12030" width="37" style="55" customWidth="1"/>
    <col min="12031" max="12031" width="9.7109375" style="55" customWidth="1"/>
    <col min="12032" max="12032" width="10.7109375" style="55" customWidth="1"/>
    <col min="12033" max="12033" width="10.85546875" style="55" customWidth="1"/>
    <col min="12034" max="12034" width="17.85546875" style="55" customWidth="1"/>
    <col min="12035" max="12035" width="18.5703125" style="55" customWidth="1"/>
    <col min="12036" max="12284" width="8.85546875" style="55"/>
    <col min="12285" max="12285" width="5.85546875" style="55" customWidth="1"/>
    <col min="12286" max="12286" width="37" style="55" customWidth="1"/>
    <col min="12287" max="12287" width="9.7109375" style="55" customWidth="1"/>
    <col min="12288" max="12288" width="10.7109375" style="55" customWidth="1"/>
    <col min="12289" max="12289" width="10.85546875" style="55" customWidth="1"/>
    <col min="12290" max="12290" width="17.85546875" style="55" customWidth="1"/>
    <col min="12291" max="12291" width="18.5703125" style="55" customWidth="1"/>
    <col min="12292" max="12540" width="8.85546875" style="55"/>
    <col min="12541" max="12541" width="5.85546875" style="55" customWidth="1"/>
    <col min="12542" max="12542" width="37" style="55" customWidth="1"/>
    <col min="12543" max="12543" width="9.7109375" style="55" customWidth="1"/>
    <col min="12544" max="12544" width="10.7109375" style="55" customWidth="1"/>
    <col min="12545" max="12545" width="10.85546875" style="55" customWidth="1"/>
    <col min="12546" max="12546" width="17.85546875" style="55" customWidth="1"/>
    <col min="12547" max="12547" width="18.5703125" style="55" customWidth="1"/>
    <col min="12548" max="12796" width="8.85546875" style="55"/>
    <col min="12797" max="12797" width="5.85546875" style="55" customWidth="1"/>
    <col min="12798" max="12798" width="37" style="55" customWidth="1"/>
    <col min="12799" max="12799" width="9.7109375" style="55" customWidth="1"/>
    <col min="12800" max="12800" width="10.7109375" style="55" customWidth="1"/>
    <col min="12801" max="12801" width="10.85546875" style="55" customWidth="1"/>
    <col min="12802" max="12802" width="17.85546875" style="55" customWidth="1"/>
    <col min="12803" max="12803" width="18.5703125" style="55" customWidth="1"/>
    <col min="12804" max="13052" width="8.85546875" style="55"/>
    <col min="13053" max="13053" width="5.85546875" style="55" customWidth="1"/>
    <col min="13054" max="13054" width="37" style="55" customWidth="1"/>
    <col min="13055" max="13055" width="9.7109375" style="55" customWidth="1"/>
    <col min="13056" max="13056" width="10.7109375" style="55" customWidth="1"/>
    <col min="13057" max="13057" width="10.85546875" style="55" customWidth="1"/>
    <col min="13058" max="13058" width="17.85546875" style="55" customWidth="1"/>
    <col min="13059" max="13059" width="18.5703125" style="55" customWidth="1"/>
    <col min="13060" max="13308" width="8.85546875" style="55"/>
    <col min="13309" max="13309" width="5.85546875" style="55" customWidth="1"/>
    <col min="13310" max="13310" width="37" style="55" customWidth="1"/>
    <col min="13311" max="13311" width="9.7109375" style="55" customWidth="1"/>
    <col min="13312" max="13312" width="10.7109375" style="55" customWidth="1"/>
    <col min="13313" max="13313" width="10.85546875" style="55" customWidth="1"/>
    <col min="13314" max="13314" width="17.85546875" style="55" customWidth="1"/>
    <col min="13315" max="13315" width="18.5703125" style="55" customWidth="1"/>
    <col min="13316" max="13564" width="8.85546875" style="55"/>
    <col min="13565" max="13565" width="5.85546875" style="55" customWidth="1"/>
    <col min="13566" max="13566" width="37" style="55" customWidth="1"/>
    <col min="13567" max="13567" width="9.7109375" style="55" customWidth="1"/>
    <col min="13568" max="13568" width="10.7109375" style="55" customWidth="1"/>
    <col min="13569" max="13569" width="10.85546875" style="55" customWidth="1"/>
    <col min="13570" max="13570" width="17.85546875" style="55" customWidth="1"/>
    <col min="13571" max="13571" width="18.5703125" style="55" customWidth="1"/>
    <col min="13572" max="13820" width="8.85546875" style="55"/>
    <col min="13821" max="13821" width="5.85546875" style="55" customWidth="1"/>
    <col min="13822" max="13822" width="37" style="55" customWidth="1"/>
    <col min="13823" max="13823" width="9.7109375" style="55" customWidth="1"/>
    <col min="13824" max="13824" width="10.7109375" style="55" customWidth="1"/>
    <col min="13825" max="13825" width="10.85546875" style="55" customWidth="1"/>
    <col min="13826" max="13826" width="17.85546875" style="55" customWidth="1"/>
    <col min="13827" max="13827" width="18.5703125" style="55" customWidth="1"/>
    <col min="13828" max="14076" width="8.85546875" style="55"/>
    <col min="14077" max="14077" width="5.85546875" style="55" customWidth="1"/>
    <col min="14078" max="14078" width="37" style="55" customWidth="1"/>
    <col min="14079" max="14079" width="9.7109375" style="55" customWidth="1"/>
    <col min="14080" max="14080" width="10.7109375" style="55" customWidth="1"/>
    <col min="14081" max="14081" width="10.85546875" style="55" customWidth="1"/>
    <col min="14082" max="14082" width="17.85546875" style="55" customWidth="1"/>
    <col min="14083" max="14083" width="18.5703125" style="55" customWidth="1"/>
    <col min="14084" max="14332" width="8.85546875" style="55"/>
    <col min="14333" max="14333" width="5.85546875" style="55" customWidth="1"/>
    <col min="14334" max="14334" width="37" style="55" customWidth="1"/>
    <col min="14335" max="14335" width="9.7109375" style="55" customWidth="1"/>
    <col min="14336" max="14336" width="10.7109375" style="55" customWidth="1"/>
    <col min="14337" max="14337" width="10.85546875" style="55" customWidth="1"/>
    <col min="14338" max="14338" width="17.85546875" style="55" customWidth="1"/>
    <col min="14339" max="14339" width="18.5703125" style="55" customWidth="1"/>
    <col min="14340" max="14588" width="8.85546875" style="55"/>
    <col min="14589" max="14589" width="5.85546875" style="55" customWidth="1"/>
    <col min="14590" max="14590" width="37" style="55" customWidth="1"/>
    <col min="14591" max="14591" width="9.7109375" style="55" customWidth="1"/>
    <col min="14592" max="14592" width="10.7109375" style="55" customWidth="1"/>
    <col min="14593" max="14593" width="10.85546875" style="55" customWidth="1"/>
    <col min="14594" max="14594" width="17.85546875" style="55" customWidth="1"/>
    <col min="14595" max="14595" width="18.5703125" style="55" customWidth="1"/>
    <col min="14596" max="14844" width="8.85546875" style="55"/>
    <col min="14845" max="14845" width="5.85546875" style="55" customWidth="1"/>
    <col min="14846" max="14846" width="37" style="55" customWidth="1"/>
    <col min="14847" max="14847" width="9.7109375" style="55" customWidth="1"/>
    <col min="14848" max="14848" width="10.7109375" style="55" customWidth="1"/>
    <col min="14849" max="14849" width="10.85546875" style="55" customWidth="1"/>
    <col min="14850" max="14850" width="17.85546875" style="55" customWidth="1"/>
    <col min="14851" max="14851" width="18.5703125" style="55" customWidth="1"/>
    <col min="14852" max="15100" width="8.85546875" style="55"/>
    <col min="15101" max="15101" width="5.85546875" style="55" customWidth="1"/>
    <col min="15102" max="15102" width="37" style="55" customWidth="1"/>
    <col min="15103" max="15103" width="9.7109375" style="55" customWidth="1"/>
    <col min="15104" max="15104" width="10.7109375" style="55" customWidth="1"/>
    <col min="15105" max="15105" width="10.85546875" style="55" customWidth="1"/>
    <col min="15106" max="15106" width="17.85546875" style="55" customWidth="1"/>
    <col min="15107" max="15107" width="18.5703125" style="55" customWidth="1"/>
    <col min="15108" max="15356" width="8.85546875" style="55"/>
    <col min="15357" max="15357" width="5.85546875" style="55" customWidth="1"/>
    <col min="15358" max="15358" width="37" style="55" customWidth="1"/>
    <col min="15359" max="15359" width="9.7109375" style="55" customWidth="1"/>
    <col min="15360" max="15360" width="10.7109375" style="55" customWidth="1"/>
    <col min="15361" max="15361" width="10.85546875" style="55" customWidth="1"/>
    <col min="15362" max="15362" width="17.85546875" style="55" customWidth="1"/>
    <col min="15363" max="15363" width="18.5703125" style="55" customWidth="1"/>
    <col min="15364" max="15612" width="8.85546875" style="55"/>
    <col min="15613" max="15613" width="5.85546875" style="55" customWidth="1"/>
    <col min="15614" max="15614" width="37" style="55" customWidth="1"/>
    <col min="15615" max="15615" width="9.7109375" style="55" customWidth="1"/>
    <col min="15616" max="15616" width="10.7109375" style="55" customWidth="1"/>
    <col min="15617" max="15617" width="10.85546875" style="55" customWidth="1"/>
    <col min="15618" max="15618" width="17.85546875" style="55" customWidth="1"/>
    <col min="15619" max="15619" width="18.5703125" style="55" customWidth="1"/>
    <col min="15620" max="15868" width="8.85546875" style="55"/>
    <col min="15869" max="15869" width="5.85546875" style="55" customWidth="1"/>
    <col min="15870" max="15870" width="37" style="55" customWidth="1"/>
    <col min="15871" max="15871" width="9.7109375" style="55" customWidth="1"/>
    <col min="15872" max="15872" width="10.7109375" style="55" customWidth="1"/>
    <col min="15873" max="15873" width="10.85546875" style="55" customWidth="1"/>
    <col min="15874" max="15874" width="17.85546875" style="55" customWidth="1"/>
    <col min="15875" max="15875" width="18.5703125" style="55" customWidth="1"/>
    <col min="15876" max="16124" width="8.85546875" style="55"/>
    <col min="16125" max="16125" width="5.85546875" style="55" customWidth="1"/>
    <col min="16126" max="16126" width="37" style="55" customWidth="1"/>
    <col min="16127" max="16127" width="9.7109375" style="55" customWidth="1"/>
    <col min="16128" max="16128" width="10.7109375" style="55" customWidth="1"/>
    <col min="16129" max="16129" width="10.85546875" style="55" customWidth="1"/>
    <col min="16130" max="16130" width="17.85546875" style="55" customWidth="1"/>
    <col min="16131" max="16131" width="18.5703125" style="55" customWidth="1"/>
    <col min="16132" max="16384" width="8.85546875" style="55"/>
  </cols>
  <sheetData>
    <row r="1" spans="1:7" ht="48" hidden="1" customHeight="1" outlineLevel="1" x14ac:dyDescent="0.2">
      <c r="E1" s="105" t="s">
        <v>0</v>
      </c>
      <c r="F1" s="105"/>
      <c r="G1" s="105"/>
    </row>
    <row r="2" spans="1:7" hidden="1" outlineLevel="1" x14ac:dyDescent="0.2">
      <c r="B2" s="1"/>
      <c r="C2" s="1"/>
      <c r="D2" s="1"/>
      <c r="E2" s="1"/>
      <c r="F2" s="56"/>
      <c r="G2" s="1"/>
    </row>
    <row r="3" spans="1:7" hidden="1" outlineLevel="1" x14ac:dyDescent="0.2">
      <c r="B3" s="1"/>
      <c r="C3" s="1"/>
      <c r="D3" s="57" t="s">
        <v>1</v>
      </c>
      <c r="E3" s="1"/>
      <c r="F3" s="56"/>
      <c r="G3" s="1"/>
    </row>
    <row r="4" spans="1:7" hidden="1" outlineLevel="1" x14ac:dyDescent="0.2">
      <c r="B4" s="2"/>
      <c r="C4" s="2"/>
      <c r="D4" s="58" t="s">
        <v>2</v>
      </c>
      <c r="E4" s="2"/>
      <c r="F4" s="59"/>
      <c r="G4" s="2"/>
    </row>
    <row r="5" spans="1:7" hidden="1" outlineLevel="1" x14ac:dyDescent="0.2">
      <c r="B5" s="106" t="s">
        <v>3</v>
      </c>
      <c r="C5" s="106"/>
      <c r="D5" s="106"/>
      <c r="E5" s="106"/>
      <c r="F5" s="106"/>
      <c r="G5" s="106"/>
    </row>
    <row r="6" spans="1:7" hidden="1" outlineLevel="1" x14ac:dyDescent="0.2">
      <c r="B6" s="60" t="s">
        <v>4</v>
      </c>
      <c r="C6" s="2"/>
      <c r="D6" s="2"/>
      <c r="E6" s="2"/>
      <c r="F6" s="59"/>
      <c r="G6" s="3" t="s">
        <v>5</v>
      </c>
    </row>
    <row r="7" spans="1:7" hidden="1" outlineLevel="1" x14ac:dyDescent="0.2">
      <c r="B7" s="1"/>
      <c r="C7" s="1"/>
      <c r="D7" s="1"/>
      <c r="E7" s="1"/>
      <c r="F7" s="56"/>
      <c r="G7" s="1"/>
    </row>
    <row r="8" spans="1:7" s="61" customFormat="1" hidden="1" outlineLevel="1" x14ac:dyDescent="0.2">
      <c r="A8" s="4" t="s">
        <v>6</v>
      </c>
      <c r="B8" s="5"/>
      <c r="C8" s="5"/>
      <c r="D8" s="6" t="s">
        <v>7</v>
      </c>
      <c r="E8" s="1"/>
      <c r="F8" s="10"/>
      <c r="G8" s="5"/>
    </row>
    <row r="9" spans="1:7" s="61" customFormat="1" hidden="1" outlineLevel="1" x14ac:dyDescent="0.2">
      <c r="A9" s="4" t="s">
        <v>8</v>
      </c>
      <c r="B9" s="4"/>
      <c r="C9" s="4"/>
      <c r="D9" s="4"/>
      <c r="E9" s="4"/>
      <c r="F9" s="7"/>
      <c r="G9" s="4"/>
    </row>
    <row r="10" spans="1:7" s="61" customFormat="1" ht="10.15" hidden="1" customHeight="1" outlineLevel="1" x14ac:dyDescent="0.2">
      <c r="A10" s="5"/>
      <c r="B10" s="5"/>
      <c r="C10" s="8" t="s">
        <v>9</v>
      </c>
      <c r="D10" s="9"/>
      <c r="E10" s="55"/>
      <c r="F10" s="10"/>
      <c r="G10" s="11"/>
    </row>
    <row r="11" spans="1:7" s="61" customFormat="1" hidden="1" outlineLevel="1" x14ac:dyDescent="0.2">
      <c r="A11" s="100" t="s">
        <v>10</v>
      </c>
      <c r="B11" s="100"/>
      <c r="C11" s="100"/>
      <c r="D11" s="100"/>
      <c r="E11" s="100"/>
      <c r="F11" s="100"/>
      <c r="G11" s="100"/>
    </row>
    <row r="12" spans="1:7" s="61" customFormat="1" ht="12.75" hidden="1" customHeight="1" outlineLevel="1" x14ac:dyDescent="0.2">
      <c r="A12" s="107" t="s">
        <v>11</v>
      </c>
      <c r="B12" s="107"/>
      <c r="C12" s="107"/>
      <c r="D12" s="107"/>
      <c r="E12" s="107"/>
      <c r="F12" s="107"/>
      <c r="G12" s="107"/>
    </row>
    <row r="13" spans="1:7" s="61" customFormat="1" hidden="1" outlineLevel="1" x14ac:dyDescent="0.2">
      <c r="A13" s="100" t="s">
        <v>12</v>
      </c>
      <c r="B13" s="100"/>
      <c r="C13" s="100"/>
      <c r="D13" s="100"/>
      <c r="E13" s="100"/>
      <c r="F13" s="100"/>
      <c r="G13" s="100"/>
    </row>
    <row r="14" spans="1:7" s="61" customFormat="1" hidden="1" outlineLevel="1" x14ac:dyDescent="0.2">
      <c r="A14" s="100" t="s">
        <v>13</v>
      </c>
      <c r="B14" s="100"/>
      <c r="C14" s="100"/>
      <c r="D14" s="100"/>
      <c r="E14" s="100"/>
      <c r="F14" s="100"/>
      <c r="G14" s="100"/>
    </row>
    <row r="15" spans="1:7" s="61" customFormat="1" hidden="1" outlineLevel="1" x14ac:dyDescent="0.2">
      <c r="A15" s="100" t="s">
        <v>14</v>
      </c>
      <c r="B15" s="100"/>
      <c r="C15" s="100"/>
      <c r="D15" s="100"/>
      <c r="E15" s="100"/>
      <c r="F15" s="100"/>
      <c r="G15" s="100"/>
    </row>
    <row r="16" spans="1:7" s="61" customFormat="1" hidden="1" outlineLevel="1" x14ac:dyDescent="0.2">
      <c r="A16" s="101" t="s">
        <v>15</v>
      </c>
      <c r="B16" s="100"/>
      <c r="C16" s="100"/>
      <c r="D16" s="100"/>
      <c r="E16" s="100"/>
      <c r="F16" s="100"/>
      <c r="G16" s="100"/>
    </row>
    <row r="17" spans="1:7" s="61" customFormat="1" hidden="1" outlineLevel="1" x14ac:dyDescent="0.2">
      <c r="A17" s="100" t="s">
        <v>16</v>
      </c>
      <c r="B17" s="100"/>
      <c r="C17" s="100"/>
      <c r="D17" s="100"/>
      <c r="E17" s="100"/>
      <c r="F17" s="100"/>
      <c r="G17" s="100"/>
    </row>
    <row r="18" spans="1:7" s="61" customFormat="1" hidden="1" outlineLevel="1" x14ac:dyDescent="0.2">
      <c r="A18" s="102" t="s">
        <v>17</v>
      </c>
      <c r="B18" s="102"/>
      <c r="C18" s="5"/>
      <c r="D18" s="62"/>
      <c r="E18" s="1"/>
      <c r="F18" s="56"/>
      <c r="G18" s="1"/>
    </row>
    <row r="19" spans="1:7" s="61" customFormat="1" outlineLevel="1" x14ac:dyDescent="0.2">
      <c r="A19" s="87"/>
      <c r="B19" s="87"/>
      <c r="C19" s="5"/>
      <c r="D19" s="62"/>
      <c r="E19" s="1"/>
      <c r="F19" s="56"/>
      <c r="G19" s="88" t="s">
        <v>204</v>
      </c>
    </row>
    <row r="20" spans="1:7" s="12" customFormat="1" ht="27" customHeight="1" x14ac:dyDescent="0.2">
      <c r="A20" s="103" t="s">
        <v>18</v>
      </c>
      <c r="B20" s="103"/>
      <c r="C20" s="103"/>
      <c r="D20" s="103"/>
      <c r="E20" s="103"/>
      <c r="F20" s="103"/>
      <c r="G20" s="103"/>
    </row>
    <row r="21" spans="1:7" s="12" customFormat="1" ht="15" x14ac:dyDescent="0.25">
      <c r="A21" s="13"/>
      <c r="B21" s="104" t="s">
        <v>19</v>
      </c>
      <c r="C21" s="104"/>
      <c r="D21" s="104"/>
      <c r="E21" s="104"/>
      <c r="F21" s="104"/>
      <c r="G21" s="104"/>
    </row>
    <row r="22" spans="1:7" ht="10.5" customHeight="1" collapsed="1" x14ac:dyDescent="0.2">
      <c r="A22" s="14"/>
      <c r="B22" s="14"/>
      <c r="C22" s="14"/>
      <c r="D22" s="14"/>
      <c r="E22" s="14"/>
      <c r="F22" s="63" t="s">
        <v>20</v>
      </c>
      <c r="G22" s="14"/>
    </row>
    <row r="23" spans="1:7" s="5" customFormat="1" ht="42.75" customHeight="1" x14ac:dyDescent="0.2">
      <c r="A23" s="64"/>
      <c r="B23" s="15" t="s">
        <v>21</v>
      </c>
      <c r="C23" s="89" t="s">
        <v>22</v>
      </c>
      <c r="D23" s="89"/>
      <c r="E23" s="16" t="s">
        <v>23</v>
      </c>
      <c r="F23" s="65"/>
      <c r="G23" s="16" t="s">
        <v>24</v>
      </c>
    </row>
    <row r="24" spans="1:7" s="5" customFormat="1" x14ac:dyDescent="0.2">
      <c r="A24" s="64"/>
      <c r="B24" s="90" t="s">
        <v>25</v>
      </c>
      <c r="C24" s="90"/>
      <c r="D24" s="90"/>
      <c r="E24" s="90"/>
      <c r="F24" s="90"/>
      <c r="G24" s="90"/>
    </row>
    <row r="25" spans="1:7" s="5" customFormat="1" x14ac:dyDescent="0.2">
      <c r="A25" s="64"/>
      <c r="B25" s="18" t="s">
        <v>26</v>
      </c>
      <c r="C25" s="18"/>
      <c r="D25" s="18"/>
      <c r="E25" s="18"/>
      <c r="F25" s="18"/>
      <c r="G25" s="18"/>
    </row>
    <row r="26" spans="1:7" s="5" customFormat="1" x14ac:dyDescent="0.2">
      <c r="A26" s="64"/>
      <c r="B26" s="66" t="s">
        <v>27</v>
      </c>
      <c r="C26" s="26">
        <v>1</v>
      </c>
      <c r="D26" s="67">
        <v>7.5900000000000009E-2</v>
      </c>
      <c r="E26" s="19" t="s">
        <v>28</v>
      </c>
      <c r="F26" s="22">
        <v>78.525000000000006</v>
      </c>
      <c r="G26" s="17">
        <f>F26*C26</f>
        <v>78.525000000000006</v>
      </c>
    </row>
    <row r="27" spans="1:7" s="5" customFormat="1" hidden="1" x14ac:dyDescent="0.2">
      <c r="A27" s="64"/>
      <c r="B27" s="68" t="s">
        <v>29</v>
      </c>
      <c r="C27" s="26"/>
      <c r="D27" s="17"/>
      <c r="E27" s="19"/>
      <c r="F27" s="22"/>
      <c r="G27" s="17"/>
    </row>
    <row r="28" spans="1:7" s="5" customFormat="1" hidden="1" x14ac:dyDescent="0.2">
      <c r="A28" s="64"/>
      <c r="B28" s="66" t="s">
        <v>118</v>
      </c>
      <c r="C28" s="26">
        <v>1</v>
      </c>
      <c r="D28" s="67"/>
      <c r="E28" s="19"/>
      <c r="F28" s="22"/>
      <c r="G28" s="17"/>
    </row>
    <row r="29" spans="1:7" s="5" customFormat="1" x14ac:dyDescent="0.2">
      <c r="A29" s="64"/>
      <c r="B29" s="18" t="s">
        <v>30</v>
      </c>
      <c r="C29" s="26"/>
      <c r="D29" s="17"/>
      <c r="E29" s="19"/>
      <c r="F29" s="22"/>
      <c r="G29" s="17"/>
    </row>
    <row r="30" spans="1:7" s="5" customFormat="1" x14ac:dyDescent="0.2">
      <c r="A30" s="64"/>
      <c r="B30" s="66" t="s">
        <v>27</v>
      </c>
      <c r="C30" s="26">
        <v>1</v>
      </c>
      <c r="D30" s="67">
        <v>1.4272</v>
      </c>
      <c r="E30" s="19" t="s">
        <v>31</v>
      </c>
      <c r="F30" s="22">
        <v>213.6</v>
      </c>
      <c r="G30" s="17">
        <f>F30*C30</f>
        <v>213.6</v>
      </c>
    </row>
    <row r="31" spans="1:7" s="5" customFormat="1" x14ac:dyDescent="0.2">
      <c r="A31" s="64"/>
      <c r="B31" s="18" t="s">
        <v>32</v>
      </c>
      <c r="C31" s="26"/>
      <c r="D31" s="26"/>
      <c r="E31" s="19"/>
      <c r="F31" s="22"/>
      <c r="G31" s="17"/>
    </row>
    <row r="32" spans="1:7" s="5" customFormat="1" x14ac:dyDescent="0.2">
      <c r="A32" s="64"/>
      <c r="B32" s="66" t="s">
        <v>33</v>
      </c>
      <c r="C32" s="26">
        <v>1</v>
      </c>
      <c r="D32" s="67">
        <v>0.47799999999999998</v>
      </c>
      <c r="E32" s="69" t="s">
        <v>34</v>
      </c>
      <c r="F32" s="22">
        <v>498.36500000000001</v>
      </c>
      <c r="G32" s="17">
        <f t="shared" ref="G32" si="0">F32*C32</f>
        <v>498.36500000000001</v>
      </c>
    </row>
    <row r="33" spans="1:7" s="5" customFormat="1" x14ac:dyDescent="0.2">
      <c r="A33" s="64"/>
      <c r="B33" s="66" t="s">
        <v>35</v>
      </c>
      <c r="C33" s="26">
        <v>1</v>
      </c>
      <c r="D33" s="67">
        <v>3.016</v>
      </c>
      <c r="E33" s="19" t="s">
        <v>36</v>
      </c>
      <c r="F33" s="22">
        <v>284.8</v>
      </c>
      <c r="G33" s="17">
        <f>F33*C33</f>
        <v>284.8</v>
      </c>
    </row>
    <row r="34" spans="1:7" s="5" customFormat="1" hidden="1" x14ac:dyDescent="0.2">
      <c r="A34" s="64"/>
      <c r="B34" s="66" t="s">
        <v>37</v>
      </c>
      <c r="C34" s="26">
        <v>1</v>
      </c>
      <c r="D34" s="26"/>
      <c r="E34" s="19" t="s">
        <v>38</v>
      </c>
      <c r="F34" s="22"/>
      <c r="G34" s="17"/>
    </row>
    <row r="35" spans="1:7" s="5" customFormat="1" hidden="1" x14ac:dyDescent="0.2">
      <c r="A35" s="64"/>
      <c r="B35" s="66" t="s">
        <v>39</v>
      </c>
      <c r="C35" s="26">
        <v>1</v>
      </c>
      <c r="D35" s="26"/>
      <c r="E35" s="19" t="s">
        <v>40</v>
      </c>
      <c r="F35" s="22"/>
      <c r="G35" s="17"/>
    </row>
    <row r="36" spans="1:7" s="5" customFormat="1" hidden="1" x14ac:dyDescent="0.2">
      <c r="A36" s="64"/>
      <c r="B36" s="66" t="s">
        <v>109</v>
      </c>
      <c r="C36" s="26">
        <v>1</v>
      </c>
      <c r="D36" s="26"/>
      <c r="E36" s="19" t="s">
        <v>107</v>
      </c>
      <c r="F36" s="22"/>
      <c r="G36" s="17"/>
    </row>
    <row r="37" spans="1:7" s="5" customFormat="1" x14ac:dyDescent="0.2">
      <c r="A37" s="64"/>
      <c r="B37" s="27" t="s">
        <v>41</v>
      </c>
      <c r="C37" s="26"/>
      <c r="D37" s="26"/>
      <c r="E37" s="19"/>
      <c r="F37" s="22"/>
      <c r="G37" s="17"/>
    </row>
    <row r="38" spans="1:7" s="5" customFormat="1" x14ac:dyDescent="0.2">
      <c r="A38" s="64"/>
      <c r="B38" s="70" t="s">
        <v>27</v>
      </c>
      <c r="C38" s="26">
        <v>1</v>
      </c>
      <c r="D38" s="67">
        <v>1.4272</v>
      </c>
      <c r="E38" s="19" t="s">
        <v>31</v>
      </c>
      <c r="F38" s="22">
        <v>213.6</v>
      </c>
      <c r="G38" s="17">
        <f t="shared" ref="G38" si="1">F38*C38</f>
        <v>213.6</v>
      </c>
    </row>
    <row r="39" spans="1:7" s="5" customFormat="1" x14ac:dyDescent="0.2">
      <c r="A39" s="64"/>
      <c r="B39" s="27" t="s">
        <v>42</v>
      </c>
      <c r="C39" s="26"/>
      <c r="D39" s="26"/>
      <c r="E39" s="19"/>
      <c r="F39" s="22"/>
      <c r="G39" s="17"/>
    </row>
    <row r="40" spans="1:7" s="5" customFormat="1" x14ac:dyDescent="0.2">
      <c r="A40" s="64"/>
      <c r="B40" s="66" t="s">
        <v>43</v>
      </c>
      <c r="C40" s="26">
        <v>1</v>
      </c>
      <c r="D40" s="67">
        <v>4.4600000000000001E-2</v>
      </c>
      <c r="E40" s="19" t="s">
        <v>28</v>
      </c>
      <c r="F40" s="22">
        <v>68.040000000000006</v>
      </c>
      <c r="G40" s="17">
        <f>F40*C40</f>
        <v>68.040000000000006</v>
      </c>
    </row>
    <row r="41" spans="1:7" s="5" customFormat="1" ht="25.5" customHeight="1" x14ac:dyDescent="0.2">
      <c r="A41" s="64"/>
      <c r="B41" s="91" t="s">
        <v>44</v>
      </c>
      <c r="C41" s="92"/>
      <c r="D41" s="92"/>
      <c r="E41" s="93"/>
      <c r="F41" s="22"/>
      <c r="G41" s="17"/>
    </row>
    <row r="42" spans="1:7" s="5" customFormat="1" x14ac:dyDescent="0.2">
      <c r="A42" s="64"/>
      <c r="B42" s="66" t="s">
        <v>45</v>
      </c>
      <c r="C42" s="26">
        <v>1</v>
      </c>
      <c r="D42" s="67">
        <v>4.4600000000000001E-2</v>
      </c>
      <c r="E42" s="69" t="s">
        <v>46</v>
      </c>
      <c r="F42" s="22">
        <v>71.2</v>
      </c>
      <c r="G42" s="17">
        <f>F42*C42</f>
        <v>71.2</v>
      </c>
    </row>
    <row r="43" spans="1:7" s="5" customFormat="1" hidden="1" x14ac:dyDescent="0.2">
      <c r="A43" s="64"/>
      <c r="B43" s="66"/>
      <c r="C43" s="26">
        <v>1</v>
      </c>
      <c r="D43" s="26"/>
      <c r="E43" s="69"/>
      <c r="F43" s="22"/>
      <c r="G43" s="17"/>
    </row>
    <row r="44" spans="1:7" s="5" customFormat="1" x14ac:dyDescent="0.2">
      <c r="A44" s="64"/>
      <c r="B44" s="66" t="s">
        <v>47</v>
      </c>
      <c r="C44" s="26">
        <v>1</v>
      </c>
      <c r="D44" s="26">
        <v>1</v>
      </c>
      <c r="E44" s="19" t="s">
        <v>48</v>
      </c>
      <c r="F44" s="22"/>
      <c r="G44" s="17">
        <v>46.053000000000004</v>
      </c>
    </row>
    <row r="45" spans="1:7" s="5" customFormat="1" hidden="1" x14ac:dyDescent="0.2">
      <c r="A45" s="64"/>
      <c r="B45" s="66" t="s">
        <v>49</v>
      </c>
      <c r="C45" s="26">
        <v>1</v>
      </c>
      <c r="D45" s="26">
        <v>1</v>
      </c>
      <c r="E45" s="19" t="s">
        <v>107</v>
      </c>
      <c r="F45" s="22"/>
      <c r="G45" s="17"/>
    </row>
    <row r="46" spans="1:7" s="5" customFormat="1" hidden="1" x14ac:dyDescent="0.2">
      <c r="A46" s="64"/>
      <c r="B46" s="68" t="s">
        <v>50</v>
      </c>
      <c r="C46" s="18"/>
      <c r="D46" s="18"/>
      <c r="E46" s="18"/>
      <c r="F46" s="71"/>
      <c r="G46" s="18"/>
    </row>
    <row r="47" spans="1:7" s="5" customFormat="1" hidden="1" x14ac:dyDescent="0.2">
      <c r="A47" s="64"/>
      <c r="B47" s="66" t="s">
        <v>51</v>
      </c>
      <c r="C47" s="26">
        <v>1</v>
      </c>
      <c r="D47" s="19">
        <v>1</v>
      </c>
      <c r="E47" s="19" t="s">
        <v>48</v>
      </c>
      <c r="F47" s="22"/>
      <c r="G47" s="17"/>
    </row>
    <row r="48" spans="1:7" s="5" customFormat="1" x14ac:dyDescent="0.2">
      <c r="A48" s="64"/>
      <c r="B48" s="27" t="s">
        <v>52</v>
      </c>
      <c r="C48" s="18"/>
      <c r="D48" s="18"/>
      <c r="E48" s="18"/>
      <c r="F48" s="71"/>
      <c r="G48" s="18"/>
    </row>
    <row r="49" spans="1:7" s="5" customFormat="1" x14ac:dyDescent="0.2">
      <c r="A49" s="64"/>
      <c r="B49" s="66" t="s">
        <v>53</v>
      </c>
      <c r="C49" s="26">
        <v>5</v>
      </c>
      <c r="D49" s="67">
        <v>4.4600000000000001E-2</v>
      </c>
      <c r="E49" s="19" t="s">
        <v>54</v>
      </c>
      <c r="F49" s="22">
        <v>201.82833333333335</v>
      </c>
      <c r="G49" s="17">
        <f>F49*C49</f>
        <v>1009.1416666666668</v>
      </c>
    </row>
    <row r="50" spans="1:7" s="5" customFormat="1" x14ac:dyDescent="0.2">
      <c r="A50" s="64"/>
      <c r="B50" s="66" t="s">
        <v>55</v>
      </c>
      <c r="C50" s="26">
        <v>5</v>
      </c>
      <c r="D50" s="67">
        <v>0.30199999999999999</v>
      </c>
      <c r="E50" s="19" t="s">
        <v>54</v>
      </c>
      <c r="F50" s="22">
        <v>548.72249999999997</v>
      </c>
      <c r="G50" s="17">
        <f>F50*C50</f>
        <v>2743.6124999999997</v>
      </c>
    </row>
    <row r="51" spans="1:7" s="5" customFormat="1" ht="27" customHeight="1" x14ac:dyDescent="0.2">
      <c r="A51" s="64"/>
      <c r="B51" s="94" t="s">
        <v>56</v>
      </c>
      <c r="C51" s="95"/>
      <c r="D51" s="95"/>
      <c r="E51" s="96"/>
      <c r="F51" s="22"/>
      <c r="G51" s="17"/>
    </row>
    <row r="52" spans="1:7" s="5" customFormat="1" x14ac:dyDescent="0.2">
      <c r="A52" s="64"/>
      <c r="B52" s="66" t="s">
        <v>57</v>
      </c>
      <c r="C52" s="26">
        <v>5</v>
      </c>
      <c r="D52" s="26">
        <v>1</v>
      </c>
      <c r="E52" s="19" t="s">
        <v>48</v>
      </c>
      <c r="F52" s="22">
        <v>1000</v>
      </c>
      <c r="G52" s="17">
        <f>F52*D52*C52</f>
        <v>5000</v>
      </c>
    </row>
    <row r="53" spans="1:7" s="5" customFormat="1" x14ac:dyDescent="0.2">
      <c r="A53" s="64"/>
      <c r="B53" s="66" t="s">
        <v>108</v>
      </c>
      <c r="C53" s="26">
        <v>1</v>
      </c>
      <c r="D53" s="26">
        <v>2</v>
      </c>
      <c r="E53" s="19" t="s">
        <v>48</v>
      </c>
      <c r="F53" s="22"/>
      <c r="G53" s="17">
        <v>624.71240792079209</v>
      </c>
    </row>
    <row r="54" spans="1:7" s="5" customFormat="1" hidden="1" x14ac:dyDescent="0.2">
      <c r="A54" s="64"/>
      <c r="B54" s="18" t="s">
        <v>58</v>
      </c>
      <c r="C54" s="26"/>
      <c r="D54" s="26"/>
      <c r="E54" s="19"/>
      <c r="F54" s="22"/>
      <c r="G54" s="17"/>
    </row>
    <row r="55" spans="1:7" s="5" customFormat="1" hidden="1" x14ac:dyDescent="0.2">
      <c r="A55" s="64"/>
      <c r="B55" s="66"/>
      <c r="C55" s="26">
        <v>1</v>
      </c>
      <c r="D55" s="26"/>
      <c r="E55" s="19" t="s">
        <v>107</v>
      </c>
      <c r="F55" s="22"/>
      <c r="G55" s="17"/>
    </row>
    <row r="56" spans="1:7" s="5" customFormat="1" x14ac:dyDescent="0.2">
      <c r="A56" s="64"/>
      <c r="B56" s="27" t="s">
        <v>59</v>
      </c>
      <c r="C56" s="19"/>
      <c r="D56" s="19"/>
      <c r="E56" s="19"/>
      <c r="F56" s="72"/>
      <c r="G56" s="19"/>
    </row>
    <row r="57" spans="1:7" s="5" customFormat="1" x14ac:dyDescent="0.2">
      <c r="A57" s="64"/>
      <c r="B57" s="73" t="s">
        <v>60</v>
      </c>
      <c r="C57" s="21">
        <v>87</v>
      </c>
      <c r="D57" s="19">
        <v>49.1</v>
      </c>
      <c r="E57" s="19" t="s">
        <v>38</v>
      </c>
      <c r="F57" s="22">
        <v>2.9417006109979633</v>
      </c>
      <c r="G57" s="17">
        <f>C57*D57*F57</f>
        <v>12566.0625</v>
      </c>
    </row>
    <row r="58" spans="1:7" s="5" customFormat="1" ht="24" hidden="1" x14ac:dyDescent="0.2">
      <c r="A58" s="64"/>
      <c r="B58" s="20" t="s">
        <v>61</v>
      </c>
      <c r="C58" s="21">
        <v>0</v>
      </c>
      <c r="D58" s="19">
        <v>0</v>
      </c>
      <c r="E58" s="19" t="s">
        <v>38</v>
      </c>
      <c r="F58" s="22">
        <v>0</v>
      </c>
      <c r="G58" s="17">
        <f t="shared" ref="G58:G60" si="2">C58*D58*F58</f>
        <v>0</v>
      </c>
    </row>
    <row r="59" spans="1:7" s="5" customFormat="1" x14ac:dyDescent="0.2">
      <c r="A59" s="64"/>
      <c r="B59" s="73" t="s">
        <v>62</v>
      </c>
      <c r="C59" s="21">
        <v>11</v>
      </c>
      <c r="D59" s="19">
        <v>49.1</v>
      </c>
      <c r="E59" s="19" t="s">
        <v>38</v>
      </c>
      <c r="F59" s="22">
        <v>7.4159283774609639</v>
      </c>
      <c r="G59" s="17">
        <f>C59*D59*F59</f>
        <v>4005.342916666667</v>
      </c>
    </row>
    <row r="60" spans="1:7" s="5" customFormat="1" ht="24" hidden="1" x14ac:dyDescent="0.2">
      <c r="A60" s="64"/>
      <c r="B60" s="20" t="s">
        <v>63</v>
      </c>
      <c r="C60" s="21">
        <v>0</v>
      </c>
      <c r="D60" s="19">
        <v>0</v>
      </c>
      <c r="E60" s="19" t="s">
        <v>38</v>
      </c>
      <c r="F60" s="22">
        <v>0</v>
      </c>
      <c r="G60" s="17">
        <f t="shared" si="2"/>
        <v>0</v>
      </c>
    </row>
    <row r="61" spans="1:7" s="5" customFormat="1" x14ac:dyDescent="0.2">
      <c r="A61" s="64"/>
      <c r="B61" s="20" t="s">
        <v>64</v>
      </c>
      <c r="C61" s="21">
        <v>11</v>
      </c>
      <c r="D61" s="19">
        <v>1.6</v>
      </c>
      <c r="E61" s="19" t="s">
        <v>38</v>
      </c>
      <c r="F61" s="22">
        <v>5.9432291666666659</v>
      </c>
      <c r="G61" s="17">
        <f>C61*D61*F61</f>
        <v>104.60083333333333</v>
      </c>
    </row>
    <row r="62" spans="1:7" s="5" customFormat="1" x14ac:dyDescent="0.2">
      <c r="A62" s="64"/>
      <c r="B62" s="18" t="s">
        <v>65</v>
      </c>
      <c r="C62" s="19"/>
      <c r="D62" s="19"/>
      <c r="E62" s="19"/>
      <c r="F62" s="72"/>
      <c r="G62" s="19"/>
    </row>
    <row r="63" spans="1:7" s="5" customFormat="1" ht="24" hidden="1" x14ac:dyDescent="0.2">
      <c r="A63" s="64"/>
      <c r="B63" s="20" t="s">
        <v>66</v>
      </c>
      <c r="C63" s="21">
        <v>0</v>
      </c>
      <c r="D63" s="19">
        <v>0</v>
      </c>
      <c r="E63" s="19" t="s">
        <v>48</v>
      </c>
      <c r="F63" s="22">
        <v>0</v>
      </c>
      <c r="G63" s="17">
        <f t="shared" ref="G63:G79" si="3">C63*D63*F63</f>
        <v>0</v>
      </c>
    </row>
    <row r="64" spans="1:7" s="5" customFormat="1" ht="24" hidden="1" x14ac:dyDescent="0.2">
      <c r="A64" s="64"/>
      <c r="B64" s="20" t="s">
        <v>67</v>
      </c>
      <c r="C64" s="21">
        <v>0</v>
      </c>
      <c r="D64" s="19">
        <v>0</v>
      </c>
      <c r="E64" s="19" t="s">
        <v>48</v>
      </c>
      <c r="F64" s="22">
        <v>0</v>
      </c>
      <c r="G64" s="17">
        <f t="shared" si="3"/>
        <v>0</v>
      </c>
    </row>
    <row r="65" spans="1:7" s="5" customFormat="1" x14ac:dyDescent="0.2">
      <c r="A65" s="64"/>
      <c r="B65" s="20" t="s">
        <v>68</v>
      </c>
      <c r="C65" s="21">
        <v>6</v>
      </c>
      <c r="D65" s="19">
        <v>248</v>
      </c>
      <c r="E65" s="19" t="s">
        <v>38</v>
      </c>
      <c r="F65" s="22">
        <v>0.69356451612903225</v>
      </c>
      <c r="G65" s="17">
        <f t="shared" si="3"/>
        <v>1032.0239999999999</v>
      </c>
    </row>
    <row r="66" spans="1:7" s="5" customFormat="1" ht="14.25" customHeight="1" x14ac:dyDescent="0.2">
      <c r="A66" s="64"/>
      <c r="B66" s="23" t="s">
        <v>69</v>
      </c>
      <c r="C66" s="21">
        <v>6</v>
      </c>
      <c r="D66" s="17">
        <v>124</v>
      </c>
      <c r="E66" s="19" t="s">
        <v>38</v>
      </c>
      <c r="F66" s="22">
        <v>2.9491854838709672</v>
      </c>
      <c r="G66" s="17">
        <f t="shared" si="3"/>
        <v>2194.1939999999995</v>
      </c>
    </row>
    <row r="67" spans="1:7" s="5" customFormat="1" ht="24" hidden="1" x14ac:dyDescent="0.2">
      <c r="A67" s="64"/>
      <c r="B67" s="20" t="s">
        <v>70</v>
      </c>
      <c r="C67" s="24">
        <v>1</v>
      </c>
      <c r="D67" s="25"/>
      <c r="E67" s="19" t="s">
        <v>71</v>
      </c>
      <c r="F67" s="22">
        <v>0</v>
      </c>
      <c r="G67" s="17">
        <f t="shared" si="3"/>
        <v>0</v>
      </c>
    </row>
    <row r="68" spans="1:7" s="5" customFormat="1" ht="14.25" customHeight="1" x14ac:dyDescent="0.2">
      <c r="A68" s="64"/>
      <c r="B68" s="20" t="s">
        <v>72</v>
      </c>
      <c r="C68" s="21">
        <v>7</v>
      </c>
      <c r="D68" s="17">
        <v>2.48</v>
      </c>
      <c r="E68" s="19" t="s">
        <v>38</v>
      </c>
      <c r="F68" s="22">
        <v>1.05</v>
      </c>
      <c r="G68" s="17">
        <f t="shared" si="3"/>
        <v>18.228000000000002</v>
      </c>
    </row>
    <row r="69" spans="1:7" s="5" customFormat="1" ht="24" x14ac:dyDescent="0.2">
      <c r="A69" s="64"/>
      <c r="B69" s="20" t="s">
        <v>73</v>
      </c>
      <c r="C69" s="21">
        <v>1</v>
      </c>
      <c r="D69" s="17">
        <v>2.48</v>
      </c>
      <c r="E69" s="19" t="s">
        <v>38</v>
      </c>
      <c r="F69" s="22">
        <v>26.366935483870968</v>
      </c>
      <c r="G69" s="17">
        <f t="shared" si="3"/>
        <v>65.39</v>
      </c>
    </row>
    <row r="70" spans="1:7" s="5" customFormat="1" x14ac:dyDescent="0.2">
      <c r="A70" s="64"/>
      <c r="B70" s="20" t="s">
        <v>74</v>
      </c>
      <c r="C70" s="21">
        <v>1</v>
      </c>
      <c r="D70" s="17">
        <v>2.48</v>
      </c>
      <c r="E70" s="19" t="s">
        <v>38</v>
      </c>
      <c r="F70" s="22">
        <v>20.026209677419356</v>
      </c>
      <c r="G70" s="17">
        <f t="shared" si="3"/>
        <v>49.664999999999999</v>
      </c>
    </row>
    <row r="71" spans="1:7" s="5" customFormat="1" x14ac:dyDescent="0.2">
      <c r="A71" s="64"/>
      <c r="B71" s="20" t="s">
        <v>75</v>
      </c>
      <c r="C71" s="21">
        <v>5</v>
      </c>
      <c r="D71" s="17">
        <v>248</v>
      </c>
      <c r="E71" s="19" t="s">
        <v>38</v>
      </c>
      <c r="F71" s="22">
        <v>0.48228830645161291</v>
      </c>
      <c r="G71" s="17">
        <f t="shared" si="3"/>
        <v>598.03750000000002</v>
      </c>
    </row>
    <row r="72" spans="1:7" s="5" customFormat="1" ht="24" x14ac:dyDescent="0.2">
      <c r="A72" s="64"/>
      <c r="B72" s="20" t="s">
        <v>76</v>
      </c>
      <c r="C72" s="21">
        <v>4</v>
      </c>
      <c r="D72" s="17">
        <v>124</v>
      </c>
      <c r="E72" s="19" t="s">
        <v>38</v>
      </c>
      <c r="F72" s="22">
        <v>2.9794623655913974</v>
      </c>
      <c r="G72" s="17">
        <f t="shared" si="3"/>
        <v>1477.813333333333</v>
      </c>
    </row>
    <row r="73" spans="1:7" s="5" customFormat="1" hidden="1" x14ac:dyDescent="0.2">
      <c r="A73" s="64"/>
      <c r="B73" s="20" t="s">
        <v>77</v>
      </c>
      <c r="C73" s="21">
        <v>0</v>
      </c>
      <c r="D73" s="19">
        <v>0</v>
      </c>
      <c r="E73" s="19" t="s">
        <v>71</v>
      </c>
      <c r="F73" s="22"/>
      <c r="G73" s="17"/>
    </row>
    <row r="74" spans="1:7" s="5" customFormat="1" hidden="1" x14ac:dyDescent="0.2">
      <c r="A74" s="64"/>
      <c r="B74" s="20" t="s">
        <v>78</v>
      </c>
      <c r="C74" s="21">
        <v>0</v>
      </c>
      <c r="D74" s="19">
        <v>0</v>
      </c>
      <c r="E74" s="19" t="s">
        <v>71</v>
      </c>
      <c r="F74" s="22"/>
      <c r="G74" s="17"/>
    </row>
    <row r="75" spans="1:7" s="5" customFormat="1" x14ac:dyDescent="0.2">
      <c r="A75" s="64"/>
      <c r="B75" s="20" t="s">
        <v>79</v>
      </c>
      <c r="C75" s="21">
        <v>1</v>
      </c>
      <c r="D75" s="19">
        <v>80</v>
      </c>
      <c r="E75" s="19" t="s">
        <v>38</v>
      </c>
      <c r="F75" s="22">
        <v>3.1040000000000001</v>
      </c>
      <c r="G75" s="17">
        <f t="shared" si="3"/>
        <v>248.32</v>
      </c>
    </row>
    <row r="76" spans="1:7" s="5" customFormat="1" ht="24" hidden="1" x14ac:dyDescent="0.2">
      <c r="A76" s="64"/>
      <c r="B76" s="20" t="s">
        <v>80</v>
      </c>
      <c r="C76" s="21">
        <v>0</v>
      </c>
      <c r="D76" s="19">
        <v>0</v>
      </c>
      <c r="E76" s="19">
        <v>0</v>
      </c>
      <c r="F76" s="22">
        <v>0</v>
      </c>
      <c r="G76" s="17">
        <f t="shared" si="3"/>
        <v>0</v>
      </c>
    </row>
    <row r="77" spans="1:7" s="5" customFormat="1" x14ac:dyDescent="0.2">
      <c r="A77" s="64"/>
      <c r="B77" s="20" t="s">
        <v>81</v>
      </c>
      <c r="C77" s="21">
        <v>70</v>
      </c>
      <c r="D77" s="26">
        <v>1</v>
      </c>
      <c r="E77" s="19" t="s">
        <v>48</v>
      </c>
      <c r="F77" s="22">
        <v>13.42</v>
      </c>
      <c r="G77" s="17">
        <f t="shared" si="3"/>
        <v>939.4</v>
      </c>
    </row>
    <row r="78" spans="1:7" s="5" customFormat="1" hidden="1" x14ac:dyDescent="0.2">
      <c r="A78" s="64"/>
      <c r="B78" s="20" t="s">
        <v>82</v>
      </c>
      <c r="C78" s="21">
        <v>0</v>
      </c>
      <c r="D78" s="19">
        <v>0</v>
      </c>
      <c r="E78" s="19">
        <v>0</v>
      </c>
      <c r="F78" s="22">
        <v>0</v>
      </c>
      <c r="G78" s="17">
        <f t="shared" si="3"/>
        <v>0</v>
      </c>
    </row>
    <row r="79" spans="1:7" s="5" customFormat="1" x14ac:dyDescent="0.2">
      <c r="A79" s="64"/>
      <c r="B79" s="20" t="s">
        <v>83</v>
      </c>
      <c r="C79" s="21">
        <v>6</v>
      </c>
      <c r="D79" s="19">
        <v>19</v>
      </c>
      <c r="E79" s="19" t="s">
        <v>38</v>
      </c>
      <c r="F79" s="22">
        <v>3.920921052631579</v>
      </c>
      <c r="G79" s="17">
        <f t="shared" si="3"/>
        <v>446.98500000000001</v>
      </c>
    </row>
    <row r="80" spans="1:7" s="5" customFormat="1" x14ac:dyDescent="0.2">
      <c r="A80" s="64"/>
      <c r="B80" s="27" t="s">
        <v>84</v>
      </c>
      <c r="C80" s="24"/>
      <c r="D80" s="22"/>
      <c r="E80" s="19"/>
      <c r="F80" s="22"/>
      <c r="G80" s="17"/>
    </row>
    <row r="81" spans="1:7" s="5" customFormat="1" hidden="1" x14ac:dyDescent="0.2">
      <c r="A81" s="64"/>
      <c r="B81" s="20"/>
      <c r="C81" s="21">
        <v>24</v>
      </c>
      <c r="D81" s="19">
        <v>38.200000000000003</v>
      </c>
      <c r="E81" s="19" t="s">
        <v>38</v>
      </c>
      <c r="F81" s="22">
        <v>7.16</v>
      </c>
      <c r="G81" s="17">
        <f t="shared" ref="G81" si="4">C81*D81*F81</f>
        <v>6564.2880000000005</v>
      </c>
    </row>
    <row r="82" spans="1:7" s="5" customFormat="1" ht="24" x14ac:dyDescent="0.2">
      <c r="A82" s="64"/>
      <c r="B82" s="20" t="s">
        <v>85</v>
      </c>
      <c r="C82" s="26">
        <v>16</v>
      </c>
      <c r="D82" s="19">
        <v>248</v>
      </c>
      <c r="E82" s="19" t="s">
        <v>38</v>
      </c>
      <c r="F82" s="22">
        <v>0.39190291563275437</v>
      </c>
      <c r="G82" s="17">
        <f>C82*D82*F82</f>
        <v>1555.0707692307694</v>
      </c>
    </row>
    <row r="83" spans="1:7" s="5" customFormat="1" hidden="1" x14ac:dyDescent="0.2">
      <c r="A83" s="64"/>
      <c r="B83" s="20" t="s">
        <v>79</v>
      </c>
      <c r="C83" s="26"/>
      <c r="D83" s="19"/>
      <c r="E83" s="19" t="s">
        <v>38</v>
      </c>
      <c r="F83" s="22"/>
      <c r="G83" s="17"/>
    </row>
    <row r="84" spans="1:7" s="5" customFormat="1" ht="24" hidden="1" x14ac:dyDescent="0.2">
      <c r="A84" s="64"/>
      <c r="B84" s="20" t="s">
        <v>80</v>
      </c>
      <c r="C84" s="26"/>
      <c r="D84" s="19"/>
      <c r="E84" s="19" t="s">
        <v>48</v>
      </c>
      <c r="F84" s="22"/>
      <c r="G84" s="17"/>
    </row>
    <row r="85" spans="1:7" s="5" customFormat="1" x14ac:dyDescent="0.2">
      <c r="A85" s="64"/>
      <c r="B85" s="20" t="s">
        <v>81</v>
      </c>
      <c r="C85" s="26">
        <v>24</v>
      </c>
      <c r="D85" s="19">
        <v>1</v>
      </c>
      <c r="E85" s="19" t="s">
        <v>48</v>
      </c>
      <c r="F85" s="22">
        <v>14.003399999999999</v>
      </c>
      <c r="G85" s="17">
        <f t="shared" ref="G85:G92" si="5">C85*D85*F85</f>
        <v>336.08159999999998</v>
      </c>
    </row>
    <row r="86" spans="1:7" s="5" customFormat="1" hidden="1" x14ac:dyDescent="0.2">
      <c r="A86" s="64"/>
      <c r="B86" s="20" t="s">
        <v>86</v>
      </c>
      <c r="C86" s="26">
        <v>0</v>
      </c>
      <c r="D86" s="19"/>
      <c r="E86" s="19" t="s">
        <v>38</v>
      </c>
      <c r="F86" s="22">
        <v>0.64165803108808295</v>
      </c>
      <c r="G86" s="17">
        <f t="shared" si="5"/>
        <v>0</v>
      </c>
    </row>
    <row r="87" spans="1:7" s="5" customFormat="1" x14ac:dyDescent="0.2">
      <c r="A87" s="64"/>
      <c r="B87" s="20" t="s">
        <v>87</v>
      </c>
      <c r="C87" s="26">
        <v>8</v>
      </c>
      <c r="D87" s="19">
        <v>772</v>
      </c>
      <c r="E87" s="19" t="s">
        <v>38</v>
      </c>
      <c r="F87" s="22">
        <v>0.37303507373455563</v>
      </c>
      <c r="G87" s="17">
        <f t="shared" si="5"/>
        <v>2303.8646153846157</v>
      </c>
    </row>
    <row r="88" spans="1:7" s="5" customFormat="1" ht="24" x14ac:dyDescent="0.2">
      <c r="A88" s="64"/>
      <c r="B88" s="20" t="s">
        <v>88</v>
      </c>
      <c r="C88" s="26">
        <v>1</v>
      </c>
      <c r="D88" s="19">
        <v>772</v>
      </c>
      <c r="E88" s="19" t="s">
        <v>38</v>
      </c>
      <c r="F88" s="22">
        <v>5.1956217616580309</v>
      </c>
      <c r="G88" s="17">
        <f t="shared" si="5"/>
        <v>4011.02</v>
      </c>
    </row>
    <row r="89" spans="1:7" s="5" customFormat="1" hidden="1" x14ac:dyDescent="0.2">
      <c r="A89" s="64"/>
      <c r="B89" s="20" t="s">
        <v>89</v>
      </c>
      <c r="C89" s="26"/>
      <c r="D89" s="19"/>
      <c r="E89" s="19" t="s">
        <v>38</v>
      </c>
      <c r="F89" s="22"/>
      <c r="G89" s="17">
        <f t="shared" si="5"/>
        <v>0</v>
      </c>
    </row>
    <row r="90" spans="1:7" s="5" customFormat="1" hidden="1" x14ac:dyDescent="0.2">
      <c r="A90" s="64"/>
      <c r="B90" s="20" t="s">
        <v>90</v>
      </c>
      <c r="C90" s="26">
        <v>0</v>
      </c>
      <c r="D90" s="19">
        <v>0</v>
      </c>
      <c r="E90" s="19" t="s">
        <v>38</v>
      </c>
      <c r="F90" s="22"/>
      <c r="G90" s="17"/>
    </row>
    <row r="91" spans="1:7" s="5" customFormat="1" hidden="1" x14ac:dyDescent="0.2">
      <c r="A91" s="64"/>
      <c r="B91" s="20" t="s">
        <v>82</v>
      </c>
      <c r="C91" s="26">
        <v>0.30000000000000004</v>
      </c>
      <c r="D91" s="19">
        <v>1.6</v>
      </c>
      <c r="E91" s="19" t="s">
        <v>38</v>
      </c>
      <c r="F91" s="22">
        <v>217.28124999999997</v>
      </c>
      <c r="G91" s="17">
        <f t="shared" si="5"/>
        <v>104.295</v>
      </c>
    </row>
    <row r="92" spans="1:7" s="5" customFormat="1" x14ac:dyDescent="0.2">
      <c r="A92" s="64"/>
      <c r="B92" s="20" t="s">
        <v>91</v>
      </c>
      <c r="C92" s="26">
        <v>6</v>
      </c>
      <c r="D92" s="19">
        <v>19</v>
      </c>
      <c r="E92" s="19" t="s">
        <v>48</v>
      </c>
      <c r="F92" s="22">
        <v>1.2552192982456141</v>
      </c>
      <c r="G92" s="17">
        <f t="shared" si="5"/>
        <v>143.095</v>
      </c>
    </row>
    <row r="93" spans="1:7" s="5" customFormat="1" hidden="1" x14ac:dyDescent="0.2">
      <c r="A93" s="64"/>
      <c r="B93" s="20"/>
      <c r="C93" s="21">
        <v>0</v>
      </c>
      <c r="D93" s="19">
        <v>0</v>
      </c>
      <c r="E93" s="19" t="s">
        <v>48</v>
      </c>
      <c r="F93" s="22"/>
      <c r="G93" s="17"/>
    </row>
    <row r="94" spans="1:7" s="5" customFormat="1" hidden="1" x14ac:dyDescent="0.2">
      <c r="A94" s="64"/>
      <c r="B94" s="20"/>
      <c r="C94" s="24">
        <v>1</v>
      </c>
      <c r="D94" s="28">
        <v>0.30000000000000004</v>
      </c>
      <c r="E94" s="19" t="s">
        <v>48</v>
      </c>
      <c r="F94" s="22">
        <v>217.28124999999997</v>
      </c>
      <c r="G94" s="17">
        <f>C94*D94*F94*0</f>
        <v>0</v>
      </c>
    </row>
    <row r="95" spans="1:7" s="5" customFormat="1" x14ac:dyDescent="0.2">
      <c r="A95" s="64"/>
      <c r="B95" s="74" t="s">
        <v>92</v>
      </c>
      <c r="C95" s="29"/>
      <c r="D95" s="19"/>
      <c r="E95" s="19"/>
      <c r="F95" s="22"/>
      <c r="G95" s="17"/>
    </row>
    <row r="96" spans="1:7" s="5" customFormat="1" ht="24" x14ac:dyDescent="0.2">
      <c r="A96" s="64"/>
      <c r="B96" s="20" t="s">
        <v>93</v>
      </c>
      <c r="C96" s="75">
        <f>5+12/30</f>
        <v>5.4</v>
      </c>
      <c r="D96" s="19">
        <v>520.29</v>
      </c>
      <c r="E96" s="29" t="s">
        <v>94</v>
      </c>
      <c r="F96" s="22">
        <v>1.24</v>
      </c>
      <c r="G96" s="17">
        <f>D96*F96*C96</f>
        <v>3483.86184</v>
      </c>
    </row>
    <row r="97" spans="1:7" s="5" customFormat="1" x14ac:dyDescent="0.2">
      <c r="A97" s="64"/>
      <c r="B97" s="74" t="s">
        <v>95</v>
      </c>
      <c r="C97" s="75"/>
      <c r="D97" s="19"/>
      <c r="E97" s="19"/>
      <c r="F97" s="22"/>
      <c r="G97" s="17"/>
    </row>
    <row r="98" spans="1:7" s="5" customFormat="1" ht="24" x14ac:dyDescent="0.2">
      <c r="A98" s="64"/>
      <c r="B98" s="20" t="s">
        <v>96</v>
      </c>
      <c r="C98" s="75">
        <f>C96</f>
        <v>5.4</v>
      </c>
      <c r="D98" s="19">
        <f>D96</f>
        <v>520.29</v>
      </c>
      <c r="E98" s="29" t="s">
        <v>94</v>
      </c>
      <c r="F98" s="22">
        <v>3.1629999999999998</v>
      </c>
      <c r="G98" s="17">
        <f>D98*F98*C98</f>
        <v>8886.6572579999993</v>
      </c>
    </row>
    <row r="99" spans="1:7" s="5" customFormat="1" x14ac:dyDescent="0.2">
      <c r="A99" s="64"/>
      <c r="B99" s="90" t="s">
        <v>97</v>
      </c>
      <c r="C99" s="90"/>
      <c r="D99" s="90"/>
      <c r="E99" s="90"/>
      <c r="F99" s="90"/>
      <c r="G99" s="90"/>
    </row>
    <row r="100" spans="1:7" s="1" customFormat="1" ht="12" x14ac:dyDescent="0.2">
      <c r="A100" s="64"/>
      <c r="B100" s="74" t="s">
        <v>117</v>
      </c>
      <c r="C100" s="29"/>
      <c r="D100" s="29"/>
      <c r="E100" s="29"/>
      <c r="F100" s="29"/>
      <c r="G100" s="29"/>
    </row>
    <row r="101" spans="1:7" s="1" customFormat="1" ht="12" x14ac:dyDescent="0.2">
      <c r="A101" s="64"/>
      <c r="B101" s="30" t="s">
        <v>27</v>
      </c>
      <c r="C101" s="29">
        <v>1</v>
      </c>
      <c r="D101" s="31">
        <v>7.5900000000000009E-2</v>
      </c>
      <c r="E101" s="32" t="s">
        <v>28</v>
      </c>
      <c r="F101" s="33">
        <v>2064.41</v>
      </c>
      <c r="G101" s="34">
        <f>ROUND(C101*D101*F101,2)</f>
        <v>156.69</v>
      </c>
    </row>
    <row r="102" spans="1:7" s="1" customFormat="1" ht="12" hidden="1" x14ac:dyDescent="0.2">
      <c r="A102" s="64"/>
      <c r="B102" s="30">
        <v>0</v>
      </c>
      <c r="C102" s="29"/>
      <c r="D102" s="35"/>
      <c r="E102" s="32" t="s">
        <v>38</v>
      </c>
      <c r="F102" s="33">
        <v>0</v>
      </c>
      <c r="G102" s="34">
        <f t="shared" ref="G102:G150" si="6">ROUND(C102*D102*F102,2)</f>
        <v>0</v>
      </c>
    </row>
    <row r="103" spans="1:7" s="1" customFormat="1" ht="12" x14ac:dyDescent="0.2">
      <c r="A103" s="64"/>
      <c r="B103" s="30" t="s">
        <v>118</v>
      </c>
      <c r="C103" s="29">
        <v>1</v>
      </c>
      <c r="D103" s="35">
        <v>103</v>
      </c>
      <c r="E103" s="32" t="s">
        <v>38</v>
      </c>
      <c r="F103" s="33">
        <v>0.74</v>
      </c>
      <c r="G103" s="34">
        <f t="shared" si="6"/>
        <v>76.22</v>
      </c>
    </row>
    <row r="104" spans="1:7" s="1" customFormat="1" ht="12" hidden="1" x14ac:dyDescent="0.2">
      <c r="A104" s="64"/>
      <c r="B104" s="30" t="s">
        <v>119</v>
      </c>
      <c r="C104" s="29">
        <v>1</v>
      </c>
      <c r="D104" s="35">
        <v>0</v>
      </c>
      <c r="E104" s="32" t="s">
        <v>48</v>
      </c>
      <c r="F104" s="33">
        <v>59.14</v>
      </c>
      <c r="G104" s="34">
        <f t="shared" si="6"/>
        <v>0</v>
      </c>
    </row>
    <row r="105" spans="1:7" s="1" customFormat="1" ht="12" hidden="1" x14ac:dyDescent="0.2">
      <c r="A105" s="64"/>
      <c r="B105" s="30" t="s">
        <v>120</v>
      </c>
      <c r="C105" s="29">
        <v>1</v>
      </c>
      <c r="D105" s="35">
        <v>0</v>
      </c>
      <c r="E105" s="32" t="s">
        <v>48</v>
      </c>
      <c r="F105" s="33">
        <v>59.14</v>
      </c>
      <c r="G105" s="34">
        <f t="shared" si="6"/>
        <v>0</v>
      </c>
    </row>
    <row r="106" spans="1:7" s="1" customFormat="1" ht="12" hidden="1" x14ac:dyDescent="0.2">
      <c r="A106" s="64"/>
      <c r="B106" s="30"/>
      <c r="C106" s="29"/>
      <c r="D106" s="35"/>
      <c r="E106" s="32" t="s">
        <v>48</v>
      </c>
      <c r="F106" s="33"/>
      <c r="G106" s="34">
        <f t="shared" si="6"/>
        <v>0</v>
      </c>
    </row>
    <row r="107" spans="1:7" s="1" customFormat="1" ht="12" hidden="1" x14ac:dyDescent="0.2">
      <c r="A107" s="64"/>
      <c r="B107" s="30"/>
      <c r="C107" s="29"/>
      <c r="D107" s="35"/>
      <c r="E107" s="32">
        <v>0</v>
      </c>
      <c r="F107" s="33"/>
      <c r="G107" s="34">
        <f t="shared" si="6"/>
        <v>0</v>
      </c>
    </row>
    <row r="108" spans="1:7" s="1" customFormat="1" ht="12" hidden="1" x14ac:dyDescent="0.2">
      <c r="A108" s="64"/>
      <c r="B108" s="30"/>
      <c r="C108" s="29"/>
      <c r="D108" s="35"/>
      <c r="E108" s="32">
        <v>0</v>
      </c>
      <c r="F108" s="33"/>
      <c r="G108" s="34">
        <f t="shared" si="6"/>
        <v>0</v>
      </c>
    </row>
    <row r="109" spans="1:7" s="1" customFormat="1" ht="12" hidden="1" x14ac:dyDescent="0.2">
      <c r="A109" s="64"/>
      <c r="B109" s="30"/>
      <c r="C109" s="29"/>
      <c r="D109" s="35"/>
      <c r="E109" s="32">
        <v>0</v>
      </c>
      <c r="F109" s="33"/>
      <c r="G109" s="34">
        <f t="shared" si="6"/>
        <v>0</v>
      </c>
    </row>
    <row r="110" spans="1:7" s="1" customFormat="1" ht="12" hidden="1" x14ac:dyDescent="0.2">
      <c r="A110" s="64"/>
      <c r="B110" s="30"/>
      <c r="C110" s="29"/>
      <c r="D110" s="35"/>
      <c r="E110" s="32" t="s">
        <v>38</v>
      </c>
      <c r="F110" s="33">
        <v>0</v>
      </c>
      <c r="G110" s="34">
        <f t="shared" si="6"/>
        <v>0</v>
      </c>
    </row>
    <row r="111" spans="1:7" s="1" customFormat="1" ht="12" x14ac:dyDescent="0.2">
      <c r="A111" s="64"/>
      <c r="B111" s="30" t="s">
        <v>27</v>
      </c>
      <c r="C111" s="29">
        <v>1</v>
      </c>
      <c r="D111" s="35">
        <v>1.4272</v>
      </c>
      <c r="E111" s="32" t="s">
        <v>31</v>
      </c>
      <c r="F111" s="33">
        <v>271.45</v>
      </c>
      <c r="G111" s="34">
        <f t="shared" si="6"/>
        <v>387.41</v>
      </c>
    </row>
    <row r="112" spans="1:7" s="1" customFormat="1" ht="12" hidden="1" x14ac:dyDescent="0.2">
      <c r="A112" s="64"/>
      <c r="B112" s="30">
        <v>0</v>
      </c>
      <c r="C112" s="29"/>
      <c r="D112" s="35">
        <v>0</v>
      </c>
      <c r="E112" s="32" t="s">
        <v>38</v>
      </c>
      <c r="F112" s="33">
        <v>0</v>
      </c>
      <c r="G112" s="34">
        <f t="shared" si="6"/>
        <v>0</v>
      </c>
    </row>
    <row r="113" spans="1:7" s="1" customFormat="1" ht="24" customHeight="1" x14ac:dyDescent="0.2">
      <c r="A113" s="64"/>
      <c r="B113" s="30" t="s">
        <v>33</v>
      </c>
      <c r="C113" s="29">
        <v>1</v>
      </c>
      <c r="D113" s="35">
        <v>0.47799999999999998</v>
      </c>
      <c r="E113" s="32" t="s">
        <v>34</v>
      </c>
      <c r="F113" s="33">
        <v>1571.64</v>
      </c>
      <c r="G113" s="34">
        <f t="shared" si="6"/>
        <v>751.24</v>
      </c>
    </row>
    <row r="114" spans="1:7" s="1" customFormat="1" ht="12" hidden="1" x14ac:dyDescent="0.2">
      <c r="A114" s="64"/>
      <c r="B114" s="30">
        <v>0</v>
      </c>
      <c r="C114" s="29"/>
      <c r="D114" s="35">
        <v>0</v>
      </c>
      <c r="E114" s="32">
        <v>0</v>
      </c>
      <c r="F114" s="33">
        <v>0</v>
      </c>
      <c r="G114" s="34">
        <f t="shared" si="6"/>
        <v>0</v>
      </c>
    </row>
    <row r="115" spans="1:7" s="1" customFormat="1" ht="24" hidden="1" customHeight="1" x14ac:dyDescent="0.2">
      <c r="A115" s="64"/>
      <c r="B115" s="30" t="s">
        <v>121</v>
      </c>
      <c r="C115" s="29">
        <v>1</v>
      </c>
      <c r="D115" s="36">
        <v>0</v>
      </c>
      <c r="E115" s="32" t="s">
        <v>38</v>
      </c>
      <c r="F115" s="33">
        <v>51.98</v>
      </c>
      <c r="G115" s="34">
        <f t="shared" si="6"/>
        <v>0</v>
      </c>
    </row>
    <row r="116" spans="1:7" s="1" customFormat="1" ht="12" hidden="1" x14ac:dyDescent="0.2">
      <c r="A116" s="64"/>
      <c r="B116" s="30">
        <v>0</v>
      </c>
      <c r="C116" s="29"/>
      <c r="D116" s="35">
        <v>0</v>
      </c>
      <c r="E116" s="32">
        <v>0</v>
      </c>
      <c r="F116" s="33">
        <v>0</v>
      </c>
      <c r="G116" s="34">
        <f t="shared" si="6"/>
        <v>0</v>
      </c>
    </row>
    <row r="117" spans="1:7" s="1" customFormat="1" ht="12" x14ac:dyDescent="0.2">
      <c r="A117" s="64"/>
      <c r="B117" s="30" t="s">
        <v>122</v>
      </c>
      <c r="C117" s="29">
        <v>1</v>
      </c>
      <c r="D117" s="35">
        <v>90.48</v>
      </c>
      <c r="E117" s="32" t="s">
        <v>38</v>
      </c>
      <c r="F117" s="33">
        <v>0.66</v>
      </c>
      <c r="G117" s="34">
        <f>ROUND(C117*D117*F117,2)</f>
        <v>59.72</v>
      </c>
    </row>
    <row r="118" spans="1:7" s="1" customFormat="1" ht="12" hidden="1" x14ac:dyDescent="0.2">
      <c r="A118" s="64"/>
      <c r="B118" s="30" t="s">
        <v>109</v>
      </c>
      <c r="C118" s="29">
        <v>1</v>
      </c>
      <c r="D118" s="35">
        <v>0</v>
      </c>
      <c r="E118" s="32" t="s">
        <v>48</v>
      </c>
      <c r="F118" s="33">
        <v>66.72</v>
      </c>
      <c r="G118" s="34">
        <f t="shared" si="6"/>
        <v>0</v>
      </c>
    </row>
    <row r="119" spans="1:7" s="1" customFormat="1" ht="12" hidden="1" x14ac:dyDescent="0.2">
      <c r="A119" s="64"/>
      <c r="B119" s="30">
        <v>0</v>
      </c>
      <c r="C119" s="29"/>
      <c r="D119" s="35">
        <v>0</v>
      </c>
      <c r="E119" s="32">
        <v>0</v>
      </c>
      <c r="F119" s="33"/>
      <c r="G119" s="34">
        <f>ROUND(C119*D119*F119,2)</f>
        <v>0</v>
      </c>
    </row>
    <row r="120" spans="1:7" s="1" customFormat="1" ht="24" hidden="1" customHeight="1" x14ac:dyDescent="0.2">
      <c r="A120" s="64"/>
      <c r="B120" s="30">
        <v>0</v>
      </c>
      <c r="C120" s="29"/>
      <c r="D120" s="35">
        <v>0</v>
      </c>
      <c r="E120" s="32">
        <v>0</v>
      </c>
      <c r="F120" s="33">
        <v>0</v>
      </c>
      <c r="G120" s="34">
        <f t="shared" si="6"/>
        <v>0</v>
      </c>
    </row>
    <row r="121" spans="1:7" s="1" customFormat="1" ht="12" hidden="1" x14ac:dyDescent="0.2">
      <c r="A121" s="64"/>
      <c r="B121" s="30">
        <v>0</v>
      </c>
      <c r="C121" s="29"/>
      <c r="D121" s="35">
        <v>0</v>
      </c>
      <c r="E121" s="32">
        <v>0</v>
      </c>
      <c r="F121" s="33"/>
      <c r="G121" s="34">
        <f t="shared" si="6"/>
        <v>0</v>
      </c>
    </row>
    <row r="122" spans="1:7" s="1" customFormat="1" ht="12" hidden="1" x14ac:dyDescent="0.2">
      <c r="A122" s="64"/>
      <c r="B122" s="30" t="s">
        <v>123</v>
      </c>
      <c r="C122" s="29"/>
      <c r="D122" s="35">
        <v>0</v>
      </c>
      <c r="E122" s="32" t="s">
        <v>48</v>
      </c>
      <c r="F122" s="33"/>
      <c r="G122" s="34">
        <f t="shared" si="6"/>
        <v>0</v>
      </c>
    </row>
    <row r="123" spans="1:7" s="1" customFormat="1" ht="12" hidden="1" x14ac:dyDescent="0.2">
      <c r="A123" s="64"/>
      <c r="B123" s="30" t="s">
        <v>124</v>
      </c>
      <c r="C123" s="29"/>
      <c r="D123" s="35">
        <v>0</v>
      </c>
      <c r="E123" s="32" t="s">
        <v>38</v>
      </c>
      <c r="F123" s="33"/>
      <c r="G123" s="34">
        <f t="shared" si="6"/>
        <v>0</v>
      </c>
    </row>
    <row r="124" spans="1:7" s="1" customFormat="1" ht="12" hidden="1" x14ac:dyDescent="0.2">
      <c r="A124" s="64"/>
      <c r="B124" s="30" t="s">
        <v>125</v>
      </c>
      <c r="C124" s="29"/>
      <c r="D124" s="35">
        <v>0</v>
      </c>
      <c r="E124" s="32" t="s">
        <v>48</v>
      </c>
      <c r="F124" s="33"/>
      <c r="G124" s="34">
        <f t="shared" si="6"/>
        <v>0</v>
      </c>
    </row>
    <row r="125" spans="1:7" s="1" customFormat="1" ht="12" hidden="1" x14ac:dyDescent="0.2">
      <c r="A125" s="64"/>
      <c r="B125" s="30">
        <v>0</v>
      </c>
      <c r="C125" s="29"/>
      <c r="D125" s="35">
        <v>0</v>
      </c>
      <c r="E125" s="32">
        <v>0</v>
      </c>
      <c r="F125" s="33"/>
      <c r="G125" s="34">
        <f t="shared" si="6"/>
        <v>0</v>
      </c>
    </row>
    <row r="126" spans="1:7" s="1" customFormat="1" ht="12" hidden="1" x14ac:dyDescent="0.2">
      <c r="A126" s="64"/>
      <c r="B126" s="30">
        <v>0</v>
      </c>
      <c r="C126" s="29"/>
      <c r="D126" s="35">
        <v>0</v>
      </c>
      <c r="E126" s="32" t="s">
        <v>38</v>
      </c>
      <c r="F126" s="33">
        <v>0</v>
      </c>
      <c r="G126" s="34">
        <f t="shared" si="6"/>
        <v>0</v>
      </c>
    </row>
    <row r="127" spans="1:7" s="1" customFormat="1" ht="12" hidden="1" x14ac:dyDescent="0.2">
      <c r="A127" s="64"/>
      <c r="B127" s="30">
        <v>0</v>
      </c>
      <c r="C127" s="29"/>
      <c r="D127" s="35">
        <v>0</v>
      </c>
      <c r="E127" s="32">
        <v>0</v>
      </c>
      <c r="F127" s="33">
        <v>0</v>
      </c>
      <c r="G127" s="34">
        <f t="shared" si="6"/>
        <v>0</v>
      </c>
    </row>
    <row r="128" spans="1:7" s="1" customFormat="1" ht="12" hidden="1" x14ac:dyDescent="0.2">
      <c r="A128" s="64"/>
      <c r="B128" s="30" t="s">
        <v>126</v>
      </c>
      <c r="C128" s="29">
        <v>1</v>
      </c>
      <c r="D128" s="35">
        <v>0</v>
      </c>
      <c r="E128" s="32" t="s">
        <v>38</v>
      </c>
      <c r="F128" s="33">
        <v>46.12</v>
      </c>
      <c r="G128" s="34">
        <f>ROUND(C128*D128*F128,2)</f>
        <v>0</v>
      </c>
    </row>
    <row r="129" spans="1:7" s="1" customFormat="1" ht="12" hidden="1" x14ac:dyDescent="0.2">
      <c r="A129" s="64"/>
      <c r="B129" s="30">
        <v>0</v>
      </c>
      <c r="C129" s="29"/>
      <c r="D129" s="35">
        <v>0</v>
      </c>
      <c r="E129" s="32">
        <v>0</v>
      </c>
      <c r="F129" s="33"/>
      <c r="G129" s="34">
        <f t="shared" si="6"/>
        <v>0</v>
      </c>
    </row>
    <row r="130" spans="1:7" s="1" customFormat="1" ht="12" hidden="1" x14ac:dyDescent="0.2">
      <c r="A130" s="64"/>
      <c r="B130" s="30">
        <v>0</v>
      </c>
      <c r="C130" s="29"/>
      <c r="D130" s="35">
        <v>0</v>
      </c>
      <c r="E130" s="32">
        <v>0</v>
      </c>
      <c r="F130" s="33"/>
      <c r="G130" s="34">
        <f t="shared" si="6"/>
        <v>0</v>
      </c>
    </row>
    <row r="131" spans="1:7" s="1" customFormat="1" ht="12" hidden="1" x14ac:dyDescent="0.2">
      <c r="A131" s="64"/>
      <c r="B131" s="30">
        <v>0</v>
      </c>
      <c r="C131" s="29"/>
      <c r="D131" s="35">
        <v>0</v>
      </c>
      <c r="E131" s="32">
        <v>0</v>
      </c>
      <c r="F131" s="33"/>
      <c r="G131" s="34">
        <f t="shared" si="6"/>
        <v>0</v>
      </c>
    </row>
    <row r="132" spans="1:7" s="1" customFormat="1" ht="12" hidden="1" x14ac:dyDescent="0.2">
      <c r="A132" s="64"/>
      <c r="B132" s="30">
        <v>0</v>
      </c>
      <c r="C132" s="29"/>
      <c r="D132" s="35">
        <v>0</v>
      </c>
      <c r="E132" s="32">
        <v>0</v>
      </c>
      <c r="F132" s="33"/>
      <c r="G132" s="34">
        <f t="shared" si="6"/>
        <v>0</v>
      </c>
    </row>
    <row r="133" spans="1:7" s="1" customFormat="1" ht="12" hidden="1" x14ac:dyDescent="0.2">
      <c r="A133" s="64"/>
      <c r="B133" s="30">
        <v>0</v>
      </c>
      <c r="C133" s="29"/>
      <c r="D133" s="35">
        <v>0</v>
      </c>
      <c r="E133" s="32">
        <v>0</v>
      </c>
      <c r="F133" s="33"/>
      <c r="G133" s="34">
        <f t="shared" si="6"/>
        <v>0</v>
      </c>
    </row>
    <row r="134" spans="1:7" s="1" customFormat="1" ht="12" hidden="1" x14ac:dyDescent="0.2">
      <c r="A134" s="64"/>
      <c r="B134" s="30">
        <v>0</v>
      </c>
      <c r="C134" s="29"/>
      <c r="D134" s="35">
        <v>0</v>
      </c>
      <c r="E134" s="32">
        <v>0</v>
      </c>
      <c r="F134" s="33"/>
      <c r="G134" s="34">
        <f t="shared" si="6"/>
        <v>0</v>
      </c>
    </row>
    <row r="135" spans="1:7" s="1" customFormat="1" ht="12" hidden="1" x14ac:dyDescent="0.2">
      <c r="A135" s="64"/>
      <c r="B135" s="30">
        <v>0</v>
      </c>
      <c r="C135" s="29"/>
      <c r="D135" s="35">
        <v>0</v>
      </c>
      <c r="E135" s="32">
        <v>0</v>
      </c>
      <c r="F135" s="33"/>
      <c r="G135" s="34">
        <f t="shared" si="6"/>
        <v>0</v>
      </c>
    </row>
    <row r="136" spans="1:7" s="1" customFormat="1" ht="12" hidden="1" x14ac:dyDescent="0.2">
      <c r="A136" s="64"/>
      <c r="B136" s="30">
        <v>0</v>
      </c>
      <c r="C136" s="29"/>
      <c r="D136" s="35">
        <v>0</v>
      </c>
      <c r="E136" s="32">
        <v>0</v>
      </c>
      <c r="F136" s="33"/>
      <c r="G136" s="34">
        <f t="shared" si="6"/>
        <v>0</v>
      </c>
    </row>
    <row r="137" spans="1:7" s="1" customFormat="1" ht="12" hidden="1" x14ac:dyDescent="0.2">
      <c r="A137" s="64"/>
      <c r="B137" s="30" t="s">
        <v>127</v>
      </c>
      <c r="C137" s="29"/>
      <c r="D137" s="35">
        <v>0</v>
      </c>
      <c r="E137" s="32" t="s">
        <v>48</v>
      </c>
      <c r="F137" s="33"/>
      <c r="G137" s="34">
        <f t="shared" si="6"/>
        <v>0</v>
      </c>
    </row>
    <row r="138" spans="1:7" s="1" customFormat="1" ht="12" hidden="1" customHeight="1" x14ac:dyDescent="0.2">
      <c r="A138" s="64"/>
      <c r="B138" s="30" t="s">
        <v>128</v>
      </c>
      <c r="C138" s="29"/>
      <c r="D138" s="35">
        <v>0</v>
      </c>
      <c r="E138" s="32" t="s">
        <v>48</v>
      </c>
      <c r="F138" s="33"/>
      <c r="G138" s="34">
        <f t="shared" si="6"/>
        <v>0</v>
      </c>
    </row>
    <row r="139" spans="1:7" s="1" customFormat="1" ht="12" hidden="1" x14ac:dyDescent="0.2">
      <c r="A139" s="64"/>
      <c r="B139" s="30">
        <v>0</v>
      </c>
      <c r="C139" s="29"/>
      <c r="D139" s="35">
        <v>0</v>
      </c>
      <c r="E139" s="32">
        <v>0</v>
      </c>
      <c r="F139" s="33"/>
      <c r="G139" s="34">
        <f t="shared" si="6"/>
        <v>0</v>
      </c>
    </row>
    <row r="140" spans="1:7" s="1" customFormat="1" ht="12" hidden="1" x14ac:dyDescent="0.2">
      <c r="A140" s="64"/>
      <c r="B140" s="30">
        <v>0</v>
      </c>
      <c r="C140" s="29"/>
      <c r="D140" s="35">
        <v>0</v>
      </c>
      <c r="E140" s="32">
        <v>0</v>
      </c>
      <c r="F140" s="33"/>
      <c r="G140" s="34">
        <f t="shared" si="6"/>
        <v>0</v>
      </c>
    </row>
    <row r="141" spans="1:7" s="1" customFormat="1" ht="12" hidden="1" x14ac:dyDescent="0.2">
      <c r="A141" s="64"/>
      <c r="B141" s="30">
        <v>0</v>
      </c>
      <c r="C141" s="29"/>
      <c r="D141" s="35">
        <v>0</v>
      </c>
      <c r="E141" s="32">
        <v>0</v>
      </c>
      <c r="F141" s="33"/>
      <c r="G141" s="34">
        <f t="shared" si="6"/>
        <v>0</v>
      </c>
    </row>
    <row r="142" spans="1:7" s="1" customFormat="1" ht="12" hidden="1" x14ac:dyDescent="0.2">
      <c r="A142" s="64"/>
      <c r="B142" s="30">
        <v>0</v>
      </c>
      <c r="C142" s="29"/>
      <c r="D142" s="35">
        <v>0</v>
      </c>
      <c r="E142" s="32">
        <v>0</v>
      </c>
      <c r="F142" s="33">
        <v>0</v>
      </c>
      <c r="G142" s="34">
        <f t="shared" si="6"/>
        <v>0</v>
      </c>
    </row>
    <row r="143" spans="1:7" s="1" customFormat="1" ht="12" hidden="1" customHeight="1" x14ac:dyDescent="0.2">
      <c r="A143" s="64"/>
      <c r="B143" s="30">
        <v>0</v>
      </c>
      <c r="C143" s="29"/>
      <c r="D143" s="35">
        <v>0</v>
      </c>
      <c r="E143" s="32">
        <v>0</v>
      </c>
      <c r="F143" s="33"/>
      <c r="G143" s="34">
        <f t="shared" si="6"/>
        <v>0</v>
      </c>
    </row>
    <row r="144" spans="1:7" s="1" customFormat="1" ht="12" hidden="1" x14ac:dyDescent="0.2">
      <c r="A144" s="64"/>
      <c r="B144" s="30">
        <v>0</v>
      </c>
      <c r="C144" s="29"/>
      <c r="D144" s="35">
        <v>0</v>
      </c>
      <c r="E144" s="32">
        <v>0</v>
      </c>
      <c r="F144" s="33"/>
      <c r="G144" s="34">
        <f t="shared" si="6"/>
        <v>0</v>
      </c>
    </row>
    <row r="145" spans="1:7" s="1" customFormat="1" ht="12" hidden="1" x14ac:dyDescent="0.2">
      <c r="A145" s="64"/>
      <c r="B145" s="30">
        <v>0</v>
      </c>
      <c r="C145" s="29"/>
      <c r="D145" s="35">
        <v>0</v>
      </c>
      <c r="E145" s="32" t="s">
        <v>38</v>
      </c>
      <c r="F145" s="33">
        <v>0</v>
      </c>
      <c r="G145" s="34">
        <f t="shared" si="6"/>
        <v>0</v>
      </c>
    </row>
    <row r="146" spans="1:7" s="1" customFormat="1" ht="12" hidden="1" x14ac:dyDescent="0.2">
      <c r="A146" s="64"/>
      <c r="B146" s="30" t="s">
        <v>43</v>
      </c>
      <c r="C146" s="29">
        <v>2</v>
      </c>
      <c r="D146" s="35">
        <v>0</v>
      </c>
      <c r="E146" s="32" t="s">
        <v>28</v>
      </c>
      <c r="F146" s="33">
        <v>0</v>
      </c>
      <c r="G146" s="34">
        <f t="shared" si="6"/>
        <v>0</v>
      </c>
    </row>
    <row r="147" spans="1:7" s="1" customFormat="1" ht="12" hidden="1" x14ac:dyDescent="0.2">
      <c r="A147" s="64"/>
      <c r="B147" s="30">
        <v>0</v>
      </c>
      <c r="C147" s="29"/>
      <c r="D147" s="35">
        <v>0</v>
      </c>
      <c r="E147" s="32">
        <v>0</v>
      </c>
      <c r="F147" s="33">
        <v>0</v>
      </c>
      <c r="G147" s="34">
        <f t="shared" si="6"/>
        <v>0</v>
      </c>
    </row>
    <row r="148" spans="1:7" s="1" customFormat="1" ht="12" hidden="1" x14ac:dyDescent="0.2">
      <c r="A148" s="64"/>
      <c r="B148" s="30">
        <v>0</v>
      </c>
      <c r="C148" s="29"/>
      <c r="D148" s="35">
        <v>0</v>
      </c>
      <c r="E148" s="32">
        <v>0</v>
      </c>
      <c r="F148" s="33"/>
      <c r="G148" s="34">
        <f t="shared" si="6"/>
        <v>0</v>
      </c>
    </row>
    <row r="149" spans="1:7" s="1" customFormat="1" ht="12" hidden="1" x14ac:dyDescent="0.2">
      <c r="A149" s="64"/>
      <c r="B149" s="30">
        <v>0</v>
      </c>
      <c r="C149" s="29"/>
      <c r="D149" s="35">
        <v>0</v>
      </c>
      <c r="E149" s="32">
        <v>0</v>
      </c>
      <c r="F149" s="33"/>
      <c r="G149" s="34">
        <f t="shared" si="6"/>
        <v>0</v>
      </c>
    </row>
    <row r="150" spans="1:7" s="1" customFormat="1" ht="12" hidden="1" x14ac:dyDescent="0.2">
      <c r="A150" s="64"/>
      <c r="B150" s="30">
        <v>0</v>
      </c>
      <c r="C150" s="29"/>
      <c r="D150" s="35">
        <v>0</v>
      </c>
      <c r="E150" s="32" t="s">
        <v>38</v>
      </c>
      <c r="F150" s="33">
        <v>0</v>
      </c>
      <c r="G150" s="34">
        <f t="shared" si="6"/>
        <v>0</v>
      </c>
    </row>
    <row r="151" spans="1:7" s="1" customFormat="1" ht="12" customHeight="1" x14ac:dyDescent="0.2">
      <c r="A151" s="64"/>
      <c r="B151" s="30" t="s">
        <v>129</v>
      </c>
      <c r="C151" s="29">
        <v>1</v>
      </c>
      <c r="D151" s="35">
        <v>4.4600000000000001E-2</v>
      </c>
      <c r="E151" s="32" t="s">
        <v>46</v>
      </c>
      <c r="F151" s="33">
        <v>6869.78</v>
      </c>
      <c r="G151" s="34">
        <f>ROUND(C151*D151*F151,2)</f>
        <v>306.39</v>
      </c>
    </row>
    <row r="152" spans="1:7" s="1" customFormat="1" ht="12" hidden="1" customHeight="1" x14ac:dyDescent="0.2">
      <c r="A152" s="64"/>
      <c r="B152" s="30"/>
      <c r="C152" s="29"/>
      <c r="D152" s="35"/>
      <c r="E152" s="32"/>
      <c r="F152" s="33"/>
      <c r="G152" s="34"/>
    </row>
    <row r="153" spans="1:7" s="1" customFormat="1" ht="12" hidden="1" customHeight="1" x14ac:dyDescent="0.2">
      <c r="A153" s="64"/>
      <c r="B153" s="30"/>
      <c r="C153" s="29"/>
      <c r="D153" s="35"/>
      <c r="E153" s="32"/>
      <c r="F153" s="33"/>
      <c r="G153" s="34"/>
    </row>
    <row r="154" spans="1:7" s="1" customFormat="1" ht="12" hidden="1" x14ac:dyDescent="0.2">
      <c r="A154" s="64"/>
      <c r="B154" s="30"/>
      <c r="C154" s="29"/>
      <c r="D154" s="35"/>
      <c r="E154" s="32"/>
      <c r="F154" s="33"/>
      <c r="G154" s="34"/>
    </row>
    <row r="155" spans="1:7" s="1" customFormat="1" ht="12" hidden="1" x14ac:dyDescent="0.2">
      <c r="A155" s="64"/>
      <c r="B155" s="30"/>
      <c r="C155" s="29"/>
      <c r="D155" s="35"/>
      <c r="E155" s="32"/>
      <c r="F155" s="33"/>
      <c r="G155" s="34"/>
    </row>
    <row r="156" spans="1:7" s="1" customFormat="1" ht="23.25" hidden="1" customHeight="1" x14ac:dyDescent="0.2">
      <c r="A156" s="64"/>
      <c r="B156" s="30"/>
      <c r="C156" s="29"/>
      <c r="D156" s="35"/>
      <c r="E156" s="32"/>
      <c r="F156" s="33"/>
      <c r="G156" s="34"/>
    </row>
    <row r="157" spans="1:7" s="1" customFormat="1" ht="12" hidden="1" x14ac:dyDescent="0.2">
      <c r="A157" s="64"/>
      <c r="B157" s="30"/>
      <c r="C157" s="29"/>
      <c r="D157" s="35"/>
      <c r="E157" s="32"/>
      <c r="F157" s="33"/>
      <c r="G157" s="34"/>
    </row>
    <row r="158" spans="1:7" s="1" customFormat="1" ht="12" hidden="1" x14ac:dyDescent="0.2">
      <c r="A158" s="64"/>
      <c r="B158" s="30"/>
      <c r="C158" s="29"/>
      <c r="D158" s="35"/>
      <c r="E158" s="32"/>
      <c r="F158" s="33"/>
      <c r="G158" s="34"/>
    </row>
    <row r="159" spans="1:7" s="1" customFormat="1" ht="12" hidden="1" x14ac:dyDescent="0.2">
      <c r="A159" s="64"/>
      <c r="B159" s="30"/>
      <c r="C159" s="29"/>
      <c r="D159" s="35"/>
      <c r="E159" s="32"/>
      <c r="F159" s="33"/>
      <c r="G159" s="34"/>
    </row>
    <row r="160" spans="1:7" s="1" customFormat="1" ht="12" hidden="1" x14ac:dyDescent="0.2">
      <c r="A160" s="64"/>
      <c r="B160" s="30"/>
      <c r="C160" s="29"/>
      <c r="D160" s="35"/>
      <c r="E160" s="32"/>
      <c r="F160" s="33"/>
      <c r="G160" s="34"/>
    </row>
    <row r="161" spans="1:9" s="1" customFormat="1" ht="12" hidden="1" x14ac:dyDescent="0.2">
      <c r="A161" s="64"/>
      <c r="B161" s="30"/>
      <c r="C161" s="29"/>
      <c r="D161" s="35"/>
      <c r="E161" s="32"/>
      <c r="F161" s="33"/>
      <c r="G161" s="34"/>
    </row>
    <row r="162" spans="1:9" s="1" customFormat="1" ht="12" hidden="1" x14ac:dyDescent="0.2">
      <c r="A162" s="64"/>
      <c r="B162" s="30"/>
      <c r="C162" s="29"/>
      <c r="D162" s="35"/>
      <c r="E162" s="32"/>
      <c r="F162" s="33"/>
      <c r="G162" s="34"/>
    </row>
    <row r="163" spans="1:9" s="1" customFormat="1" ht="12" hidden="1" x14ac:dyDescent="0.2">
      <c r="A163" s="64"/>
      <c r="B163" s="30"/>
      <c r="C163" s="29"/>
      <c r="D163" s="35"/>
      <c r="E163" s="32"/>
      <c r="F163" s="33"/>
      <c r="G163" s="34"/>
    </row>
    <row r="164" spans="1:9" s="1" customFormat="1" ht="12" hidden="1" x14ac:dyDescent="0.2">
      <c r="A164" s="64"/>
      <c r="B164" s="37" t="s">
        <v>130</v>
      </c>
      <c r="C164" s="29"/>
      <c r="D164" s="35"/>
      <c r="E164" s="32"/>
      <c r="F164" s="33"/>
      <c r="G164" s="34"/>
    </row>
    <row r="165" spans="1:9" s="1" customFormat="1" ht="12" hidden="1" customHeight="1" x14ac:dyDescent="0.2">
      <c r="A165" s="64"/>
      <c r="B165" s="30" t="s">
        <v>131</v>
      </c>
      <c r="C165" s="29">
        <v>1</v>
      </c>
      <c r="D165" s="35">
        <v>0</v>
      </c>
      <c r="E165" s="32" t="s">
        <v>132</v>
      </c>
      <c r="F165" s="33">
        <v>106.81</v>
      </c>
      <c r="G165" s="34">
        <f t="shared" ref="G165" si="7">ROUND(C165*D165*F165,2)</f>
        <v>0</v>
      </c>
    </row>
    <row r="166" spans="1:9" s="1" customFormat="1" ht="12" x14ac:dyDescent="0.2">
      <c r="A166" s="64"/>
      <c r="B166" s="37" t="s">
        <v>133</v>
      </c>
      <c r="C166" s="29"/>
      <c r="D166" s="35"/>
      <c r="E166" s="32"/>
      <c r="F166" s="33"/>
      <c r="G166" s="34"/>
    </row>
    <row r="167" spans="1:9" s="1" customFormat="1" ht="24" hidden="1" customHeight="1" x14ac:dyDescent="0.2">
      <c r="A167" s="64"/>
      <c r="B167" s="37" t="s">
        <v>134</v>
      </c>
      <c r="C167" s="29"/>
      <c r="D167" s="35"/>
      <c r="E167" s="32"/>
      <c r="F167" s="33"/>
      <c r="G167" s="34"/>
    </row>
    <row r="168" spans="1:9" s="1" customFormat="1" ht="36" hidden="1" customHeight="1" x14ac:dyDescent="0.2">
      <c r="A168" s="64"/>
      <c r="B168" s="30" t="s">
        <v>135</v>
      </c>
      <c r="C168" s="29">
        <v>1</v>
      </c>
      <c r="D168" s="35">
        <v>0</v>
      </c>
      <c r="E168" s="32" t="s">
        <v>94</v>
      </c>
      <c r="F168" s="33">
        <v>0</v>
      </c>
      <c r="G168" s="34">
        <f t="shared" ref="G168" si="8">ROUND(C168*D168*F168,2)</f>
        <v>0</v>
      </c>
    </row>
    <row r="169" spans="1:9" s="1" customFormat="1" ht="12" x14ac:dyDescent="0.2">
      <c r="A169" s="64"/>
      <c r="B169" s="37" t="s">
        <v>136</v>
      </c>
      <c r="C169" s="29"/>
      <c r="D169" s="35"/>
      <c r="E169" s="32"/>
      <c r="F169" s="33"/>
      <c r="G169" s="34"/>
    </row>
    <row r="170" spans="1:9" s="1" customFormat="1" ht="12" hidden="1" x14ac:dyDescent="0.2">
      <c r="A170" s="64"/>
      <c r="B170" s="37">
        <v>0</v>
      </c>
      <c r="C170" s="29"/>
      <c r="D170" s="35"/>
      <c r="E170" s="32"/>
      <c r="F170" s="33"/>
      <c r="G170" s="34"/>
    </row>
    <row r="171" spans="1:9" s="1" customFormat="1" ht="27.75" customHeight="1" x14ac:dyDescent="0.2">
      <c r="A171" s="64"/>
      <c r="B171" s="38" t="s">
        <v>137</v>
      </c>
      <c r="C171" s="29">
        <v>1</v>
      </c>
      <c r="D171" s="36">
        <v>3</v>
      </c>
      <c r="E171" s="32" t="s">
        <v>48</v>
      </c>
      <c r="F171" s="33">
        <v>77</v>
      </c>
      <c r="G171" s="34">
        <f>ROUND(C171*D171*F171,2)</f>
        <v>231</v>
      </c>
    </row>
    <row r="172" spans="1:9" s="1" customFormat="1" ht="12" x14ac:dyDescent="0.2">
      <c r="A172" s="64"/>
      <c r="B172" s="30" t="s">
        <v>138</v>
      </c>
      <c r="C172" s="29">
        <v>1</v>
      </c>
      <c r="D172" s="36">
        <v>1</v>
      </c>
      <c r="E172" s="32" t="s">
        <v>48</v>
      </c>
      <c r="F172" s="33">
        <v>207.28</v>
      </c>
      <c r="G172" s="34">
        <f t="shared" ref="G172" si="9">ROUND(C172*D172*F172,2)</f>
        <v>207.28</v>
      </c>
    </row>
    <row r="173" spans="1:9" s="1" customFormat="1" ht="12" x14ac:dyDescent="0.2">
      <c r="A173" s="64">
        <v>1</v>
      </c>
      <c r="B173" s="37" t="s">
        <v>139</v>
      </c>
      <c r="C173" s="29"/>
      <c r="D173" s="36"/>
      <c r="E173" s="32"/>
      <c r="F173" s="33"/>
      <c r="G173" s="34"/>
    </row>
    <row r="174" spans="1:9" s="1" customFormat="1" ht="12" hidden="1" x14ac:dyDescent="0.2">
      <c r="A174" s="64"/>
      <c r="B174" s="37">
        <v>0</v>
      </c>
      <c r="C174" s="29"/>
      <c r="D174" s="36"/>
      <c r="E174" s="32"/>
      <c r="F174" s="33"/>
      <c r="G174" s="34"/>
    </row>
    <row r="175" spans="1:9" s="1" customFormat="1" ht="32.25" customHeight="1" x14ac:dyDescent="0.2">
      <c r="A175" s="64"/>
      <c r="B175" s="38" t="s">
        <v>140</v>
      </c>
      <c r="C175" s="29">
        <v>1</v>
      </c>
      <c r="D175" s="36">
        <v>4</v>
      </c>
      <c r="E175" s="32" t="s">
        <v>48</v>
      </c>
      <c r="F175" s="33">
        <v>77</v>
      </c>
      <c r="G175" s="34">
        <f t="shared" ref="G175:G177" si="10">ROUND(C175*D175*F175,2)</f>
        <v>308</v>
      </c>
    </row>
    <row r="176" spans="1:9" s="1" customFormat="1" ht="12" hidden="1" x14ac:dyDescent="0.2">
      <c r="A176" s="64"/>
      <c r="B176" s="37" t="s">
        <v>141</v>
      </c>
      <c r="C176" s="19"/>
      <c r="D176" s="36">
        <v>0</v>
      </c>
      <c r="E176" s="32" t="s">
        <v>38</v>
      </c>
      <c r="F176" s="33">
        <v>0</v>
      </c>
      <c r="G176" s="34">
        <f t="shared" si="10"/>
        <v>0</v>
      </c>
      <c r="H176" s="76"/>
      <c r="I176" s="76"/>
    </row>
    <row r="177" spans="1:7" s="1" customFormat="1" ht="12" hidden="1" customHeight="1" x14ac:dyDescent="0.2">
      <c r="A177" s="64"/>
      <c r="B177" s="30" t="s">
        <v>142</v>
      </c>
      <c r="C177" s="29">
        <v>1</v>
      </c>
      <c r="D177" s="35">
        <v>0</v>
      </c>
      <c r="E177" s="32" t="s">
        <v>114</v>
      </c>
      <c r="F177" s="33">
        <v>199.04</v>
      </c>
      <c r="G177" s="34">
        <f t="shared" si="10"/>
        <v>0</v>
      </c>
    </row>
    <row r="178" spans="1:7" s="1" customFormat="1" ht="12" x14ac:dyDescent="0.2">
      <c r="A178" s="64"/>
      <c r="B178" s="37" t="s">
        <v>143</v>
      </c>
      <c r="C178" s="19"/>
      <c r="D178" s="35"/>
      <c r="E178" s="32"/>
      <c r="F178" s="33"/>
      <c r="G178" s="34"/>
    </row>
    <row r="179" spans="1:7" s="1" customFormat="1" ht="12" hidden="1" x14ac:dyDescent="0.2">
      <c r="A179" s="64"/>
      <c r="B179" s="37">
        <v>0</v>
      </c>
      <c r="C179" s="19"/>
      <c r="D179" s="35"/>
      <c r="E179" s="32"/>
      <c r="F179" s="33"/>
      <c r="G179" s="34"/>
    </row>
    <row r="180" spans="1:7" s="1" customFormat="1" ht="24" x14ac:dyDescent="0.2">
      <c r="A180" s="44"/>
      <c r="B180" s="30" t="s">
        <v>144</v>
      </c>
      <c r="C180" s="29">
        <v>1</v>
      </c>
      <c r="D180" s="36">
        <v>4</v>
      </c>
      <c r="E180" s="32" t="s">
        <v>48</v>
      </c>
      <c r="F180" s="33">
        <v>50.07</v>
      </c>
      <c r="G180" s="34">
        <f t="shared" ref="G180:G185" si="11">ROUND(C180*D180*F180,2)</f>
        <v>200.28</v>
      </c>
    </row>
    <row r="181" spans="1:7" s="1" customFormat="1" ht="12" customHeight="1" x14ac:dyDescent="0.2">
      <c r="A181" s="44"/>
      <c r="B181" s="30" t="s">
        <v>145</v>
      </c>
      <c r="C181" s="29">
        <v>3</v>
      </c>
      <c r="D181" s="39">
        <v>4.4636363636363634E-2</v>
      </c>
      <c r="E181" s="32" t="s">
        <v>54</v>
      </c>
      <c r="F181" s="33">
        <v>6492.1425894058921</v>
      </c>
      <c r="G181" s="34">
        <f>ROUND(C181*D181*F181,2)</f>
        <v>869.36</v>
      </c>
    </row>
    <row r="182" spans="1:7" s="1" customFormat="1" ht="22.5" customHeight="1" x14ac:dyDescent="0.2">
      <c r="A182" s="44"/>
      <c r="B182" s="30" t="s">
        <v>146</v>
      </c>
      <c r="C182" s="29">
        <v>3</v>
      </c>
      <c r="D182" s="39">
        <v>0.30160000000000003</v>
      </c>
      <c r="E182" s="40" t="s">
        <v>147</v>
      </c>
      <c r="F182" s="33">
        <v>2597.02</v>
      </c>
      <c r="G182" s="34">
        <f t="shared" si="11"/>
        <v>2349.7800000000002</v>
      </c>
    </row>
    <row r="183" spans="1:7" s="1" customFormat="1" ht="12" hidden="1" x14ac:dyDescent="0.2">
      <c r="A183" s="77"/>
      <c r="B183" s="30" t="s">
        <v>148</v>
      </c>
      <c r="C183" s="21"/>
      <c r="D183" s="36">
        <v>0</v>
      </c>
      <c r="E183" s="32" t="s">
        <v>48</v>
      </c>
      <c r="F183" s="33">
        <v>389.5</v>
      </c>
      <c r="G183" s="34">
        <f t="shared" si="11"/>
        <v>0</v>
      </c>
    </row>
    <row r="184" spans="1:7" s="1" customFormat="1" ht="14.25" customHeight="1" x14ac:dyDescent="0.2">
      <c r="A184" s="77"/>
      <c r="B184" s="41" t="s">
        <v>149</v>
      </c>
      <c r="C184" s="29">
        <v>1</v>
      </c>
      <c r="D184" s="42">
        <v>0.5</v>
      </c>
      <c r="E184" s="32" t="s">
        <v>150</v>
      </c>
      <c r="F184" s="33">
        <v>2175.58</v>
      </c>
      <c r="G184" s="34">
        <f t="shared" si="11"/>
        <v>1087.79</v>
      </c>
    </row>
    <row r="185" spans="1:7" s="1" customFormat="1" ht="21" customHeight="1" x14ac:dyDescent="0.2">
      <c r="A185" s="77"/>
      <c r="B185" s="30" t="s">
        <v>151</v>
      </c>
      <c r="C185" s="29">
        <v>1</v>
      </c>
      <c r="D185" s="35">
        <v>3.5321399999999996</v>
      </c>
      <c r="E185" s="40" t="s">
        <v>152</v>
      </c>
      <c r="F185" s="33">
        <v>1260.72</v>
      </c>
      <c r="G185" s="34">
        <f t="shared" si="11"/>
        <v>4453.04</v>
      </c>
    </row>
    <row r="186" spans="1:7" s="1" customFormat="1" ht="12" hidden="1" x14ac:dyDescent="0.2">
      <c r="A186" s="77"/>
      <c r="B186" s="30"/>
      <c r="C186" s="19"/>
      <c r="D186" s="35"/>
      <c r="E186" s="32"/>
      <c r="F186" s="33"/>
      <c r="G186" s="34"/>
    </row>
    <row r="187" spans="1:7" s="1" customFormat="1" ht="12" x14ac:dyDescent="0.2">
      <c r="A187" s="77"/>
      <c r="B187" s="30" t="s">
        <v>153</v>
      </c>
      <c r="C187" s="29">
        <v>1</v>
      </c>
      <c r="D187" s="36">
        <v>0</v>
      </c>
      <c r="E187" s="32" t="s">
        <v>48</v>
      </c>
      <c r="F187" s="33">
        <v>161.82</v>
      </c>
      <c r="G187" s="34">
        <f t="shared" ref="G187:G191" si="12">ROUND(C187*D187*F187,2)</f>
        <v>0</v>
      </c>
    </row>
    <row r="188" spans="1:7" s="1" customFormat="1" ht="12" x14ac:dyDescent="0.2">
      <c r="A188" s="77"/>
      <c r="B188" s="30" t="s">
        <v>154</v>
      </c>
      <c r="C188" s="29">
        <v>1</v>
      </c>
      <c r="D188" s="36">
        <v>2.6</v>
      </c>
      <c r="E188" s="32" t="s">
        <v>155</v>
      </c>
      <c r="F188" s="33">
        <v>912.13</v>
      </c>
      <c r="G188" s="34">
        <f t="shared" si="12"/>
        <v>2371.54</v>
      </c>
    </row>
    <row r="189" spans="1:7" s="1" customFormat="1" ht="12" customHeight="1" x14ac:dyDescent="0.2">
      <c r="A189" s="77"/>
      <c r="B189" s="43" t="s">
        <v>156</v>
      </c>
      <c r="C189" s="29">
        <v>1</v>
      </c>
      <c r="D189" s="36">
        <v>2</v>
      </c>
      <c r="E189" s="32" t="s">
        <v>157</v>
      </c>
      <c r="F189" s="33">
        <v>337.76</v>
      </c>
      <c r="G189" s="34">
        <f t="shared" si="12"/>
        <v>675.52</v>
      </c>
    </row>
    <row r="190" spans="1:7" s="1" customFormat="1" ht="12" x14ac:dyDescent="0.2">
      <c r="A190" s="77"/>
      <c r="B190" s="30" t="s">
        <v>158</v>
      </c>
      <c r="C190" s="29">
        <v>1</v>
      </c>
      <c r="D190" s="36">
        <v>1</v>
      </c>
      <c r="E190" s="32" t="s">
        <v>48</v>
      </c>
      <c r="F190" s="33">
        <v>649.21</v>
      </c>
      <c r="G190" s="34">
        <f t="shared" si="12"/>
        <v>649.21</v>
      </c>
    </row>
    <row r="191" spans="1:7" s="1" customFormat="1" ht="12" x14ac:dyDescent="0.2">
      <c r="A191" s="44"/>
      <c r="B191" s="30" t="s">
        <v>159</v>
      </c>
      <c r="C191" s="29">
        <v>1</v>
      </c>
      <c r="D191" s="36">
        <v>1</v>
      </c>
      <c r="E191" s="32" t="s">
        <v>48</v>
      </c>
      <c r="F191" s="33">
        <v>258.56</v>
      </c>
      <c r="G191" s="34">
        <f t="shared" si="12"/>
        <v>258.56</v>
      </c>
    </row>
    <row r="192" spans="1:7" s="1" customFormat="1" ht="12" hidden="1" x14ac:dyDescent="0.2">
      <c r="A192" s="44"/>
      <c r="B192" s="30"/>
      <c r="C192" s="19"/>
      <c r="D192" s="35"/>
      <c r="E192" s="32"/>
      <c r="F192" s="33"/>
      <c r="G192" s="34"/>
    </row>
    <row r="193" spans="1:7" s="1" customFormat="1" ht="12" hidden="1" x14ac:dyDescent="0.2">
      <c r="A193" s="44"/>
      <c r="B193" s="30"/>
      <c r="C193" s="19"/>
      <c r="D193" s="35"/>
      <c r="E193" s="32"/>
      <c r="F193" s="33"/>
      <c r="G193" s="34"/>
    </row>
    <row r="194" spans="1:7" s="1" customFormat="1" ht="24" hidden="1" customHeight="1" x14ac:dyDescent="0.2">
      <c r="A194" s="44"/>
      <c r="B194" s="30"/>
      <c r="C194" s="19"/>
      <c r="D194" s="35"/>
      <c r="E194" s="32"/>
      <c r="F194" s="33"/>
      <c r="G194" s="34"/>
    </row>
    <row r="195" spans="1:7" s="1" customFormat="1" ht="12" x14ac:dyDescent="0.2">
      <c r="A195" s="44"/>
      <c r="B195" s="37" t="s">
        <v>160</v>
      </c>
      <c r="C195" s="19"/>
      <c r="D195" s="35"/>
      <c r="E195" s="32"/>
      <c r="F195" s="33"/>
      <c r="G195" s="34"/>
    </row>
    <row r="196" spans="1:7" s="1" customFormat="1" ht="12" hidden="1" customHeight="1" x14ac:dyDescent="0.2">
      <c r="A196" s="44"/>
      <c r="B196" s="30" t="s">
        <v>161</v>
      </c>
      <c r="C196" s="29">
        <v>10</v>
      </c>
      <c r="D196" s="36">
        <v>0</v>
      </c>
      <c r="E196" s="32" t="s">
        <v>48</v>
      </c>
      <c r="F196" s="33">
        <v>976.74</v>
      </c>
      <c r="G196" s="34">
        <f t="shared" ref="G196:G201" si="13">ROUND(C196*D196*F196,2)</f>
        <v>0</v>
      </c>
    </row>
    <row r="197" spans="1:7" s="1" customFormat="1" ht="12" x14ac:dyDescent="0.2">
      <c r="A197" s="44"/>
      <c r="B197" s="30" t="s">
        <v>57</v>
      </c>
      <c r="C197" s="29">
        <v>7</v>
      </c>
      <c r="D197" s="36">
        <v>1</v>
      </c>
      <c r="E197" s="32" t="s">
        <v>48</v>
      </c>
      <c r="F197" s="33">
        <v>614.95000000000005</v>
      </c>
      <c r="G197" s="34">
        <f t="shared" si="13"/>
        <v>4304.6499999999996</v>
      </c>
    </row>
    <row r="198" spans="1:7" s="1" customFormat="1" ht="12" hidden="1" x14ac:dyDescent="0.2">
      <c r="A198" s="44"/>
      <c r="B198" s="30" t="s">
        <v>162</v>
      </c>
      <c r="C198" s="29">
        <v>1</v>
      </c>
      <c r="D198" s="35">
        <v>0</v>
      </c>
      <c r="E198" s="32" t="s">
        <v>48</v>
      </c>
      <c r="F198" s="33">
        <v>14551.44</v>
      </c>
      <c r="G198" s="34">
        <f t="shared" si="13"/>
        <v>0</v>
      </c>
    </row>
    <row r="199" spans="1:7" s="1" customFormat="1" ht="12" x14ac:dyDescent="0.2">
      <c r="A199" s="44"/>
      <c r="B199" s="30" t="s">
        <v>163</v>
      </c>
      <c r="C199" s="29">
        <v>1</v>
      </c>
      <c r="D199" s="36">
        <v>1</v>
      </c>
      <c r="E199" s="32" t="s">
        <v>48</v>
      </c>
      <c r="F199" s="33">
        <v>7080</v>
      </c>
      <c r="G199" s="34">
        <f t="shared" si="13"/>
        <v>7080</v>
      </c>
    </row>
    <row r="200" spans="1:7" s="1" customFormat="1" ht="12" hidden="1" x14ac:dyDescent="0.2">
      <c r="A200" s="44"/>
      <c r="B200" s="30" t="s">
        <v>164</v>
      </c>
      <c r="C200" s="29">
        <v>1</v>
      </c>
      <c r="D200" s="35">
        <v>0</v>
      </c>
      <c r="E200" s="32" t="s">
        <v>48</v>
      </c>
      <c r="F200" s="33">
        <v>1847.43</v>
      </c>
      <c r="G200" s="34">
        <f t="shared" si="13"/>
        <v>0</v>
      </c>
    </row>
    <row r="201" spans="1:7" s="1" customFormat="1" ht="12" hidden="1" x14ac:dyDescent="0.2">
      <c r="A201" s="44"/>
      <c r="B201" s="30">
        <v>0</v>
      </c>
      <c r="C201" s="29">
        <v>1</v>
      </c>
      <c r="D201" s="35">
        <v>0</v>
      </c>
      <c r="E201" s="32">
        <v>0</v>
      </c>
      <c r="F201" s="33">
        <v>0</v>
      </c>
      <c r="G201" s="34">
        <f t="shared" si="13"/>
        <v>0</v>
      </c>
    </row>
    <row r="202" spans="1:7" s="1" customFormat="1" ht="12" x14ac:dyDescent="0.2">
      <c r="A202" s="44"/>
      <c r="B202" s="37" t="s">
        <v>165</v>
      </c>
      <c r="C202" s="19"/>
      <c r="D202" s="35"/>
      <c r="E202" s="32"/>
      <c r="F202" s="33"/>
      <c r="G202" s="34"/>
    </row>
    <row r="203" spans="1:7" s="1" customFormat="1" ht="12" hidden="1" customHeight="1" x14ac:dyDescent="0.2">
      <c r="A203" s="44"/>
      <c r="B203" s="37">
        <v>0</v>
      </c>
      <c r="C203" s="19"/>
      <c r="D203" s="35"/>
      <c r="E203" s="32"/>
      <c r="F203" s="33"/>
      <c r="G203" s="34"/>
    </row>
    <row r="204" spans="1:7" s="1" customFormat="1" ht="21.75" customHeight="1" x14ac:dyDescent="0.2">
      <c r="A204" s="44"/>
      <c r="B204" s="30" t="s">
        <v>166</v>
      </c>
      <c r="C204" s="29">
        <v>1</v>
      </c>
      <c r="D204" s="35">
        <v>0.10299999999999999</v>
      </c>
      <c r="E204" s="40" t="s">
        <v>167</v>
      </c>
      <c r="F204" s="33">
        <v>5280.75</v>
      </c>
      <c r="G204" s="34">
        <f t="shared" ref="G204:G222" si="14">ROUND(C204*D204*F204,2)</f>
        <v>543.91999999999996</v>
      </c>
    </row>
    <row r="205" spans="1:7" s="1" customFormat="1" ht="12" customHeight="1" x14ac:dyDescent="0.2">
      <c r="A205" s="44"/>
      <c r="B205" s="30" t="s">
        <v>168</v>
      </c>
      <c r="C205" s="29">
        <v>1</v>
      </c>
      <c r="D205" s="35">
        <v>0.02</v>
      </c>
      <c r="E205" s="32" t="s">
        <v>169</v>
      </c>
      <c r="F205" s="33">
        <v>5939.05</v>
      </c>
      <c r="G205" s="34">
        <f t="shared" si="14"/>
        <v>118.78</v>
      </c>
    </row>
    <row r="206" spans="1:7" s="1" customFormat="1" ht="12" hidden="1" x14ac:dyDescent="0.2">
      <c r="A206" s="44"/>
      <c r="B206" s="30" t="s">
        <v>170</v>
      </c>
      <c r="C206" s="29">
        <v>1</v>
      </c>
      <c r="D206" s="35">
        <v>0</v>
      </c>
      <c r="E206" s="32" t="s">
        <v>48</v>
      </c>
      <c r="F206" s="33">
        <v>67.62</v>
      </c>
      <c r="G206" s="34">
        <f t="shared" si="14"/>
        <v>0</v>
      </c>
    </row>
    <row r="207" spans="1:7" s="1" customFormat="1" ht="12" hidden="1" x14ac:dyDescent="0.2">
      <c r="A207" s="44"/>
      <c r="B207" s="30" t="s">
        <v>171</v>
      </c>
      <c r="C207" s="29">
        <v>1</v>
      </c>
      <c r="D207" s="35">
        <v>0</v>
      </c>
      <c r="E207" s="32" t="s">
        <v>48</v>
      </c>
      <c r="F207" s="33">
        <v>0</v>
      </c>
      <c r="G207" s="34">
        <f t="shared" si="14"/>
        <v>0</v>
      </c>
    </row>
    <row r="208" spans="1:7" s="1" customFormat="1" ht="12" hidden="1" x14ac:dyDescent="0.2">
      <c r="A208" s="44"/>
      <c r="B208" s="30" t="s">
        <v>172</v>
      </c>
      <c r="C208" s="29">
        <v>1</v>
      </c>
      <c r="D208" s="35">
        <v>0</v>
      </c>
      <c r="E208" s="32" t="s">
        <v>48</v>
      </c>
      <c r="F208" s="33">
        <v>0</v>
      </c>
      <c r="G208" s="34">
        <f t="shared" si="14"/>
        <v>0</v>
      </c>
    </row>
    <row r="209" spans="1:7" s="1" customFormat="1" ht="24" hidden="1" customHeight="1" x14ac:dyDescent="0.2">
      <c r="A209" s="44"/>
      <c r="B209" s="30" t="s">
        <v>173</v>
      </c>
      <c r="C209" s="29">
        <v>1</v>
      </c>
      <c r="D209" s="35">
        <v>0</v>
      </c>
      <c r="E209" s="32" t="s">
        <v>48</v>
      </c>
      <c r="F209" s="33">
        <v>0</v>
      </c>
      <c r="G209" s="34">
        <f t="shared" si="14"/>
        <v>0</v>
      </c>
    </row>
    <row r="210" spans="1:7" s="1" customFormat="1" ht="24" hidden="1" customHeight="1" x14ac:dyDescent="0.2">
      <c r="A210" s="44"/>
      <c r="B210" s="30" t="s">
        <v>174</v>
      </c>
      <c r="C210" s="29">
        <v>1</v>
      </c>
      <c r="D210" s="35">
        <v>0</v>
      </c>
      <c r="E210" s="32" t="s">
        <v>48</v>
      </c>
      <c r="F210" s="33">
        <v>0</v>
      </c>
      <c r="G210" s="34">
        <f t="shared" si="14"/>
        <v>0</v>
      </c>
    </row>
    <row r="211" spans="1:7" s="1" customFormat="1" ht="12" hidden="1" x14ac:dyDescent="0.2">
      <c r="A211" s="44"/>
      <c r="B211" s="30" t="s">
        <v>175</v>
      </c>
      <c r="C211" s="29">
        <v>1</v>
      </c>
      <c r="D211" s="35">
        <v>0</v>
      </c>
      <c r="E211" s="32" t="s">
        <v>48</v>
      </c>
      <c r="F211" s="33">
        <v>0</v>
      </c>
      <c r="G211" s="34">
        <f t="shared" si="14"/>
        <v>0</v>
      </c>
    </row>
    <row r="212" spans="1:7" s="1" customFormat="1" ht="12" x14ac:dyDescent="0.2">
      <c r="A212" s="44"/>
      <c r="B212" s="30" t="s">
        <v>176</v>
      </c>
      <c r="C212" s="29">
        <v>1</v>
      </c>
      <c r="D212" s="36">
        <v>2</v>
      </c>
      <c r="E212" s="32" t="s">
        <v>48</v>
      </c>
      <c r="F212" s="33">
        <v>230.99</v>
      </c>
      <c r="G212" s="34">
        <f t="shared" si="14"/>
        <v>461.98</v>
      </c>
    </row>
    <row r="213" spans="1:7" s="1" customFormat="1" ht="12" hidden="1" x14ac:dyDescent="0.2">
      <c r="A213" s="44"/>
      <c r="B213" s="30">
        <v>0</v>
      </c>
      <c r="C213" s="29">
        <v>1</v>
      </c>
      <c r="D213" s="36">
        <v>0</v>
      </c>
      <c r="E213" s="32">
        <v>0</v>
      </c>
      <c r="F213" s="33">
        <v>0</v>
      </c>
      <c r="G213" s="34">
        <f t="shared" si="14"/>
        <v>0</v>
      </c>
    </row>
    <row r="214" spans="1:7" s="1" customFormat="1" ht="12" hidden="1" x14ac:dyDescent="0.2">
      <c r="A214" s="44"/>
      <c r="B214" s="30">
        <v>0</v>
      </c>
      <c r="C214" s="29">
        <v>1</v>
      </c>
      <c r="D214" s="36">
        <v>0</v>
      </c>
      <c r="E214" s="32">
        <v>0</v>
      </c>
      <c r="F214" s="33">
        <v>0</v>
      </c>
      <c r="G214" s="34">
        <f t="shared" si="14"/>
        <v>0</v>
      </c>
    </row>
    <row r="215" spans="1:7" s="1" customFormat="1" ht="12" x14ac:dyDescent="0.2">
      <c r="A215" s="44"/>
      <c r="B215" s="30" t="s">
        <v>177</v>
      </c>
      <c r="C215" s="29">
        <v>1</v>
      </c>
      <c r="D215" s="36">
        <v>1</v>
      </c>
      <c r="E215" s="32" t="s">
        <v>48</v>
      </c>
      <c r="F215" s="33">
        <v>405.64</v>
      </c>
      <c r="G215" s="34">
        <f t="shared" si="14"/>
        <v>405.64</v>
      </c>
    </row>
    <row r="216" spans="1:7" s="1" customFormat="1" ht="12" hidden="1" x14ac:dyDescent="0.2">
      <c r="A216" s="44"/>
      <c r="B216" s="30">
        <v>0</v>
      </c>
      <c r="C216" s="29">
        <v>1</v>
      </c>
      <c r="D216" s="36">
        <v>0</v>
      </c>
      <c r="E216" s="32">
        <v>0</v>
      </c>
      <c r="F216" s="33">
        <v>0</v>
      </c>
      <c r="G216" s="34">
        <f t="shared" si="14"/>
        <v>0</v>
      </c>
    </row>
    <row r="217" spans="1:7" s="1" customFormat="1" ht="12" hidden="1" x14ac:dyDescent="0.2">
      <c r="A217" s="44"/>
      <c r="B217" s="30" t="s">
        <v>178</v>
      </c>
      <c r="C217" s="29">
        <v>1</v>
      </c>
      <c r="D217" s="36">
        <v>0</v>
      </c>
      <c r="E217" s="32" t="s">
        <v>179</v>
      </c>
      <c r="F217" s="33">
        <v>0</v>
      </c>
      <c r="G217" s="34">
        <f t="shared" si="14"/>
        <v>0</v>
      </c>
    </row>
    <row r="218" spans="1:7" s="1" customFormat="1" ht="12" hidden="1" x14ac:dyDescent="0.2">
      <c r="A218" s="44"/>
      <c r="B218" s="30" t="s">
        <v>180</v>
      </c>
      <c r="C218" s="29">
        <v>1</v>
      </c>
      <c r="D218" s="36">
        <v>0</v>
      </c>
      <c r="E218" s="32" t="s">
        <v>48</v>
      </c>
      <c r="F218" s="33">
        <v>0</v>
      </c>
      <c r="G218" s="34">
        <f t="shared" si="14"/>
        <v>0</v>
      </c>
    </row>
    <row r="219" spans="1:7" s="1" customFormat="1" ht="12" customHeight="1" x14ac:dyDescent="0.2">
      <c r="A219" s="44"/>
      <c r="B219" s="30" t="s">
        <v>181</v>
      </c>
      <c r="C219" s="29">
        <v>1</v>
      </c>
      <c r="D219" s="36">
        <v>1</v>
      </c>
      <c r="E219" s="32" t="s">
        <v>48</v>
      </c>
      <c r="F219" s="33">
        <v>489.13</v>
      </c>
      <c r="G219" s="34">
        <f t="shared" si="14"/>
        <v>489.13</v>
      </c>
    </row>
    <row r="220" spans="1:7" s="1" customFormat="1" ht="12" hidden="1" x14ac:dyDescent="0.2">
      <c r="A220" s="44"/>
      <c r="B220" s="30" t="s">
        <v>182</v>
      </c>
      <c r="C220" s="29">
        <v>1</v>
      </c>
      <c r="D220" s="36">
        <v>0</v>
      </c>
      <c r="E220" s="32" t="s">
        <v>48</v>
      </c>
      <c r="F220" s="33">
        <v>107.99</v>
      </c>
      <c r="G220" s="34">
        <f t="shared" si="14"/>
        <v>0</v>
      </c>
    </row>
    <row r="221" spans="1:7" s="1" customFormat="1" ht="12" hidden="1" x14ac:dyDescent="0.2">
      <c r="A221" s="44"/>
      <c r="B221" s="30" t="s">
        <v>183</v>
      </c>
      <c r="C221" s="29">
        <v>1</v>
      </c>
      <c r="D221" s="36">
        <v>0</v>
      </c>
      <c r="E221" s="32" t="s">
        <v>48</v>
      </c>
      <c r="F221" s="33">
        <v>49.57</v>
      </c>
      <c r="G221" s="34">
        <f t="shared" si="14"/>
        <v>0</v>
      </c>
    </row>
    <row r="222" spans="1:7" s="1" customFormat="1" ht="12" hidden="1" customHeight="1" x14ac:dyDescent="0.2">
      <c r="A222" s="44"/>
      <c r="B222" s="30"/>
      <c r="C222" s="29">
        <v>1</v>
      </c>
      <c r="D222" s="35">
        <v>0</v>
      </c>
      <c r="E222" s="32">
        <v>0</v>
      </c>
      <c r="F222" s="33">
        <v>0</v>
      </c>
      <c r="G222" s="34">
        <f t="shared" si="14"/>
        <v>0</v>
      </c>
    </row>
    <row r="223" spans="1:7" s="1" customFormat="1" ht="12" x14ac:dyDescent="0.2">
      <c r="A223" s="44"/>
      <c r="B223" s="37" t="s">
        <v>184</v>
      </c>
      <c r="C223" s="19"/>
      <c r="D223" s="35"/>
      <c r="E223" s="32"/>
      <c r="F223" s="33"/>
      <c r="G223" s="34"/>
    </row>
    <row r="224" spans="1:7" s="1" customFormat="1" ht="12" hidden="1" x14ac:dyDescent="0.2">
      <c r="A224" s="44"/>
      <c r="B224" s="37">
        <v>0</v>
      </c>
      <c r="C224" s="19"/>
      <c r="D224" s="35"/>
      <c r="E224" s="32"/>
      <c r="F224" s="33"/>
      <c r="G224" s="34"/>
    </row>
    <row r="225" spans="1:7" s="1" customFormat="1" ht="12" x14ac:dyDescent="0.2">
      <c r="A225" s="44"/>
      <c r="B225" s="30" t="s">
        <v>60</v>
      </c>
      <c r="C225" s="29">
        <v>58</v>
      </c>
      <c r="D225" s="35">
        <v>49.1</v>
      </c>
      <c r="E225" s="78" t="s">
        <v>38</v>
      </c>
      <c r="F225" s="33">
        <v>0</v>
      </c>
      <c r="G225" s="97">
        <v>10471.707128909204</v>
      </c>
    </row>
    <row r="226" spans="1:7" s="1" customFormat="1" ht="12" hidden="1" customHeight="1" x14ac:dyDescent="0.2">
      <c r="A226" s="44"/>
      <c r="B226" s="30" t="s">
        <v>185</v>
      </c>
      <c r="C226" s="29">
        <v>0</v>
      </c>
      <c r="D226" s="35">
        <v>0</v>
      </c>
      <c r="E226" s="78" t="s">
        <v>38</v>
      </c>
      <c r="F226" s="33">
        <v>0</v>
      </c>
      <c r="G226" s="98"/>
    </row>
    <row r="227" spans="1:7" s="1" customFormat="1" ht="12" x14ac:dyDescent="0.2">
      <c r="A227" s="44"/>
      <c r="B227" s="30" t="s">
        <v>186</v>
      </c>
      <c r="C227" s="29">
        <v>13</v>
      </c>
      <c r="D227" s="35">
        <v>49.1</v>
      </c>
      <c r="E227" s="78" t="s">
        <v>38</v>
      </c>
      <c r="F227" s="33">
        <v>0</v>
      </c>
      <c r="G227" s="98"/>
    </row>
    <row r="228" spans="1:7" s="1" customFormat="1" ht="12" hidden="1" customHeight="1" x14ac:dyDescent="0.2">
      <c r="A228" s="44"/>
      <c r="B228" s="30" t="s">
        <v>187</v>
      </c>
      <c r="C228" s="29">
        <v>0</v>
      </c>
      <c r="D228" s="35">
        <v>0</v>
      </c>
      <c r="E228" s="78" t="s">
        <v>38</v>
      </c>
      <c r="F228" s="33">
        <v>0</v>
      </c>
      <c r="G228" s="98"/>
    </row>
    <row r="229" spans="1:7" s="1" customFormat="1" ht="22.5" customHeight="1" x14ac:dyDescent="0.2">
      <c r="A229" s="44"/>
      <c r="B229" s="43" t="s">
        <v>188</v>
      </c>
      <c r="C229" s="29">
        <v>1</v>
      </c>
      <c r="D229" s="35">
        <v>60</v>
      </c>
      <c r="E229" s="78" t="s">
        <v>38</v>
      </c>
      <c r="F229" s="33">
        <v>0</v>
      </c>
      <c r="G229" s="98"/>
    </row>
    <row r="230" spans="1:7" s="1" customFormat="1" ht="12.75" customHeight="1" x14ac:dyDescent="0.2">
      <c r="A230" s="44"/>
      <c r="B230" s="41" t="s">
        <v>189</v>
      </c>
      <c r="C230" s="29">
        <v>1</v>
      </c>
      <c r="D230" s="35">
        <v>0.5</v>
      </c>
      <c r="E230" s="78" t="s">
        <v>38</v>
      </c>
      <c r="F230" s="33">
        <v>0</v>
      </c>
      <c r="G230" s="98"/>
    </row>
    <row r="231" spans="1:7" s="1" customFormat="1" ht="12" x14ac:dyDescent="0.2">
      <c r="A231" s="44"/>
      <c r="B231" s="30" t="s">
        <v>64</v>
      </c>
      <c r="C231" s="29">
        <v>13</v>
      </c>
      <c r="D231" s="35">
        <v>1.6</v>
      </c>
      <c r="E231" s="78" t="s">
        <v>38</v>
      </c>
      <c r="F231" s="33">
        <v>0</v>
      </c>
      <c r="G231" s="98"/>
    </row>
    <row r="232" spans="1:7" s="1" customFormat="1" ht="12" customHeight="1" x14ac:dyDescent="0.2">
      <c r="A232" s="44"/>
      <c r="B232" s="30" t="s">
        <v>190</v>
      </c>
      <c r="C232" s="29">
        <v>1</v>
      </c>
      <c r="D232" s="35">
        <v>6.8159999999999998</v>
      </c>
      <c r="E232" s="78" t="s">
        <v>38</v>
      </c>
      <c r="F232" s="33">
        <v>0</v>
      </c>
      <c r="G232" s="99"/>
    </row>
    <row r="233" spans="1:7" s="1" customFormat="1" ht="24" hidden="1" customHeight="1" x14ac:dyDescent="0.2">
      <c r="A233" s="44"/>
      <c r="B233" s="30">
        <v>0</v>
      </c>
      <c r="C233" s="29">
        <v>0</v>
      </c>
      <c r="D233" s="35">
        <v>0</v>
      </c>
      <c r="E233" s="32"/>
      <c r="F233" s="33">
        <v>0</v>
      </c>
      <c r="G233" s="34">
        <f t="shared" ref="G233" si="15">ROUND(C233*D233*F233,2)</f>
        <v>0</v>
      </c>
    </row>
    <row r="234" spans="1:7" s="1" customFormat="1" ht="12" x14ac:dyDescent="0.2">
      <c r="A234" s="44"/>
      <c r="B234" s="37" t="s">
        <v>191</v>
      </c>
      <c r="C234" s="29">
        <v>0</v>
      </c>
      <c r="D234" s="35"/>
      <c r="E234" s="32"/>
      <c r="F234" s="33"/>
      <c r="G234" s="34"/>
    </row>
    <row r="235" spans="1:7" s="1" customFormat="1" ht="24" hidden="1" customHeight="1" x14ac:dyDescent="0.2">
      <c r="A235" s="44"/>
      <c r="B235" s="37">
        <v>0</v>
      </c>
      <c r="C235" s="29">
        <v>0</v>
      </c>
      <c r="D235" s="35"/>
      <c r="E235" s="32"/>
      <c r="F235" s="33"/>
      <c r="G235" s="34"/>
    </row>
    <row r="236" spans="1:7" s="1" customFormat="1" ht="12" x14ac:dyDescent="0.2">
      <c r="A236" s="44"/>
      <c r="B236" s="30" t="s">
        <v>192</v>
      </c>
      <c r="C236" s="29">
        <v>14</v>
      </c>
      <c r="D236" s="35">
        <v>76</v>
      </c>
      <c r="E236" s="32" t="s">
        <v>38</v>
      </c>
      <c r="F236" s="33">
        <v>5.38</v>
      </c>
      <c r="G236" s="34">
        <f t="shared" ref="G236:G258" si="16">ROUND(C236*D236*F236,2)</f>
        <v>5724.32</v>
      </c>
    </row>
    <row r="237" spans="1:7" s="1" customFormat="1" ht="12" hidden="1" customHeight="1" x14ac:dyDescent="0.2">
      <c r="A237" s="44"/>
      <c r="B237" s="30" t="s">
        <v>193</v>
      </c>
      <c r="C237" s="29">
        <v>0</v>
      </c>
      <c r="D237" s="35">
        <v>0</v>
      </c>
      <c r="E237" s="32" t="s">
        <v>38</v>
      </c>
      <c r="F237" s="33">
        <v>21.5</v>
      </c>
      <c r="G237" s="34">
        <f t="shared" si="16"/>
        <v>0</v>
      </c>
    </row>
    <row r="238" spans="1:7" s="1" customFormat="1" ht="12" hidden="1" customHeight="1" x14ac:dyDescent="0.2">
      <c r="A238" s="44"/>
      <c r="B238" s="30" t="s">
        <v>75</v>
      </c>
      <c r="C238" s="29">
        <v>0</v>
      </c>
      <c r="D238" s="35">
        <v>0</v>
      </c>
      <c r="E238" s="32" t="s">
        <v>38</v>
      </c>
      <c r="F238" s="33">
        <v>0</v>
      </c>
      <c r="G238" s="34">
        <f t="shared" si="16"/>
        <v>0</v>
      </c>
    </row>
    <row r="239" spans="1:7" s="1" customFormat="1" ht="12" customHeight="1" x14ac:dyDescent="0.2">
      <c r="A239" s="44"/>
      <c r="B239" s="30" t="s">
        <v>72</v>
      </c>
      <c r="C239" s="29">
        <v>4</v>
      </c>
      <c r="D239" s="35">
        <v>2.2800000000000002</v>
      </c>
      <c r="E239" s="32" t="s">
        <v>38</v>
      </c>
      <c r="F239" s="33">
        <v>3.32</v>
      </c>
      <c r="G239" s="34">
        <f t="shared" si="16"/>
        <v>30.28</v>
      </c>
    </row>
    <row r="240" spans="1:7" s="1" customFormat="1" ht="24" hidden="1" customHeight="1" x14ac:dyDescent="0.2">
      <c r="A240" s="44"/>
      <c r="B240" s="30" t="s">
        <v>70</v>
      </c>
      <c r="C240" s="29">
        <v>0</v>
      </c>
      <c r="D240" s="35">
        <v>0</v>
      </c>
      <c r="E240" s="32" t="s">
        <v>71</v>
      </c>
      <c r="F240" s="33">
        <v>0</v>
      </c>
      <c r="G240" s="34">
        <f t="shared" si="16"/>
        <v>0</v>
      </c>
    </row>
    <row r="241" spans="1:7" s="1" customFormat="1" ht="13.5" hidden="1" customHeight="1" x14ac:dyDescent="0.2">
      <c r="A241" s="44"/>
      <c r="B241" s="30" t="s">
        <v>79</v>
      </c>
      <c r="C241" s="29">
        <v>0</v>
      </c>
      <c r="D241" s="42">
        <v>72</v>
      </c>
      <c r="E241" s="32" t="s">
        <v>38</v>
      </c>
      <c r="F241" s="33">
        <v>5.33</v>
      </c>
      <c r="G241" s="34">
        <f t="shared" si="16"/>
        <v>0</v>
      </c>
    </row>
    <row r="242" spans="1:7" s="1" customFormat="1" ht="12" hidden="1" customHeight="1" x14ac:dyDescent="0.2">
      <c r="A242" s="44"/>
      <c r="B242" s="30" t="s">
        <v>74</v>
      </c>
      <c r="C242" s="29">
        <v>0</v>
      </c>
      <c r="D242" s="35">
        <v>2.48</v>
      </c>
      <c r="E242" s="32" t="s">
        <v>38</v>
      </c>
      <c r="F242" s="33">
        <v>37.159999999999997</v>
      </c>
      <c r="G242" s="34">
        <f t="shared" si="16"/>
        <v>0</v>
      </c>
    </row>
    <row r="243" spans="1:7" s="1" customFormat="1" ht="12" customHeight="1" x14ac:dyDescent="0.2">
      <c r="A243" s="44"/>
      <c r="B243" s="30" t="s">
        <v>194</v>
      </c>
      <c r="C243" s="29">
        <v>24</v>
      </c>
      <c r="D243" s="42">
        <v>20</v>
      </c>
      <c r="E243" s="32" t="s">
        <v>38</v>
      </c>
      <c r="F243" s="33">
        <v>7.23</v>
      </c>
      <c r="G243" s="34">
        <f t="shared" si="16"/>
        <v>3470.4</v>
      </c>
    </row>
    <row r="244" spans="1:7" s="1" customFormat="1" ht="13.5" customHeight="1" x14ac:dyDescent="0.2">
      <c r="A244" s="44"/>
      <c r="B244" s="30" t="s">
        <v>91</v>
      </c>
      <c r="C244" s="29">
        <v>15</v>
      </c>
      <c r="D244" s="42">
        <v>20</v>
      </c>
      <c r="E244" s="32" t="s">
        <v>38</v>
      </c>
      <c r="F244" s="33">
        <v>1.3378121025259242</v>
      </c>
      <c r="G244" s="34">
        <f t="shared" si="16"/>
        <v>401.34</v>
      </c>
    </row>
    <row r="245" spans="1:7" s="1" customFormat="1" ht="12" x14ac:dyDescent="0.2">
      <c r="A245" s="44"/>
      <c r="B245" s="30" t="s">
        <v>195</v>
      </c>
      <c r="C245" s="29">
        <v>13</v>
      </c>
      <c r="D245" s="42">
        <v>228</v>
      </c>
      <c r="E245" s="32" t="s">
        <v>38</v>
      </c>
      <c r="F245" s="33">
        <v>0.67</v>
      </c>
      <c r="G245" s="34">
        <f t="shared" si="16"/>
        <v>1985.88</v>
      </c>
    </row>
    <row r="246" spans="1:7" s="1" customFormat="1" ht="12" x14ac:dyDescent="0.2">
      <c r="A246" s="44"/>
      <c r="B246" s="30" t="s">
        <v>81</v>
      </c>
      <c r="C246" s="29">
        <v>39</v>
      </c>
      <c r="D246" s="42">
        <v>1</v>
      </c>
      <c r="E246" s="32" t="s">
        <v>48</v>
      </c>
      <c r="F246" s="33">
        <v>25.68</v>
      </c>
      <c r="G246" s="34">
        <f t="shared" si="16"/>
        <v>1001.52</v>
      </c>
    </row>
    <row r="247" spans="1:7" s="1" customFormat="1" ht="12" hidden="1" x14ac:dyDescent="0.2">
      <c r="A247" s="44"/>
      <c r="B247" s="30"/>
      <c r="C247" s="29">
        <v>0</v>
      </c>
      <c r="D247" s="42">
        <v>1.8</v>
      </c>
      <c r="E247" s="32"/>
      <c r="F247" s="33"/>
      <c r="G247" s="34">
        <f t="shared" si="16"/>
        <v>0</v>
      </c>
    </row>
    <row r="248" spans="1:7" s="1" customFormat="1" ht="12" x14ac:dyDescent="0.2">
      <c r="A248" s="44"/>
      <c r="B248" s="37" t="s">
        <v>196</v>
      </c>
      <c r="C248" s="29">
        <v>0</v>
      </c>
      <c r="D248" s="36">
        <v>1</v>
      </c>
      <c r="E248" s="32" t="s">
        <v>98</v>
      </c>
      <c r="F248" s="33"/>
      <c r="G248" s="34">
        <v>0</v>
      </c>
    </row>
    <row r="249" spans="1:7" s="1" customFormat="1" ht="12" customHeight="1" x14ac:dyDescent="0.2">
      <c r="A249" s="44"/>
      <c r="B249" s="37" t="s">
        <v>197</v>
      </c>
      <c r="C249" s="29">
        <v>0</v>
      </c>
      <c r="D249" s="35">
        <v>0</v>
      </c>
      <c r="E249" s="32"/>
      <c r="F249" s="33">
        <v>0</v>
      </c>
      <c r="G249" s="34">
        <f t="shared" si="16"/>
        <v>0</v>
      </c>
    </row>
    <row r="250" spans="1:7" s="1" customFormat="1" ht="12" x14ac:dyDescent="0.2">
      <c r="A250" s="44"/>
      <c r="B250" s="30" t="s">
        <v>198</v>
      </c>
      <c r="C250" s="29">
        <v>32</v>
      </c>
      <c r="D250" s="36">
        <v>228</v>
      </c>
      <c r="E250" s="32" t="s">
        <v>38</v>
      </c>
      <c r="F250" s="33">
        <v>0.7</v>
      </c>
      <c r="G250" s="34">
        <f t="shared" si="16"/>
        <v>5107.2</v>
      </c>
    </row>
    <row r="251" spans="1:7" s="1" customFormat="1" ht="12" x14ac:dyDescent="0.2">
      <c r="A251" s="44"/>
      <c r="B251" s="30" t="s">
        <v>79</v>
      </c>
      <c r="C251" s="29">
        <v>1</v>
      </c>
      <c r="D251" s="36">
        <v>72</v>
      </c>
      <c r="E251" s="32" t="s">
        <v>38</v>
      </c>
      <c r="F251" s="33">
        <v>19.39</v>
      </c>
      <c r="G251" s="34">
        <f t="shared" si="16"/>
        <v>1396.08</v>
      </c>
    </row>
    <row r="252" spans="1:7" s="1" customFormat="1" ht="12" customHeight="1" x14ac:dyDescent="0.2">
      <c r="A252" s="44"/>
      <c r="B252" s="30" t="s">
        <v>87</v>
      </c>
      <c r="C252" s="29">
        <v>28</v>
      </c>
      <c r="D252" s="36">
        <v>559.29999999999995</v>
      </c>
      <c r="E252" s="32" t="s">
        <v>38</v>
      </c>
      <c r="F252" s="33">
        <v>0.68</v>
      </c>
      <c r="G252" s="34">
        <f t="shared" si="16"/>
        <v>10649.07</v>
      </c>
    </row>
    <row r="253" spans="1:7" s="1" customFormat="1" ht="12" customHeight="1" x14ac:dyDescent="0.2">
      <c r="A253" s="44"/>
      <c r="B253" s="30" t="s">
        <v>199</v>
      </c>
      <c r="C253" s="29">
        <v>1</v>
      </c>
      <c r="D253" s="36">
        <v>559.29999999999995</v>
      </c>
      <c r="E253" s="32" t="s">
        <v>38</v>
      </c>
      <c r="F253" s="33">
        <v>6.19</v>
      </c>
      <c r="G253" s="34">
        <f t="shared" si="16"/>
        <v>3462.07</v>
      </c>
    </row>
    <row r="254" spans="1:7" s="1" customFormat="1" ht="12" x14ac:dyDescent="0.2">
      <c r="A254" s="44"/>
      <c r="B254" s="30" t="s">
        <v>89</v>
      </c>
      <c r="C254" s="29">
        <v>2</v>
      </c>
      <c r="D254" s="36">
        <v>559.29999999999995</v>
      </c>
      <c r="E254" s="32" t="s">
        <v>38</v>
      </c>
      <c r="F254" s="33">
        <v>1.06</v>
      </c>
      <c r="G254" s="34">
        <f t="shared" si="16"/>
        <v>1185.72</v>
      </c>
    </row>
    <row r="255" spans="1:7" s="1" customFormat="1" ht="12" hidden="1" customHeight="1" x14ac:dyDescent="0.2">
      <c r="A255" s="44"/>
      <c r="B255" s="30" t="s">
        <v>90</v>
      </c>
      <c r="C255" s="29">
        <v>0</v>
      </c>
      <c r="D255" s="36">
        <v>559.29999999999995</v>
      </c>
      <c r="E255" s="32" t="s">
        <v>38</v>
      </c>
      <c r="F255" s="33">
        <v>0.91</v>
      </c>
      <c r="G255" s="34">
        <f t="shared" si="16"/>
        <v>0</v>
      </c>
    </row>
    <row r="256" spans="1:7" s="1" customFormat="1" ht="12" customHeight="1" x14ac:dyDescent="0.2">
      <c r="A256" s="44"/>
      <c r="B256" s="30" t="s">
        <v>91</v>
      </c>
      <c r="C256" s="29">
        <v>32</v>
      </c>
      <c r="D256" s="36">
        <v>20</v>
      </c>
      <c r="E256" s="32" t="s">
        <v>38</v>
      </c>
      <c r="F256" s="33">
        <v>1.34</v>
      </c>
      <c r="G256" s="34">
        <f t="shared" si="16"/>
        <v>857.6</v>
      </c>
    </row>
    <row r="257" spans="1:7" s="1" customFormat="1" ht="12" hidden="1" x14ac:dyDescent="0.2">
      <c r="A257" s="44"/>
      <c r="B257" s="30">
        <v>0</v>
      </c>
      <c r="C257" s="29">
        <v>0</v>
      </c>
      <c r="D257" s="36">
        <v>0</v>
      </c>
      <c r="E257" s="32">
        <v>0</v>
      </c>
      <c r="F257" s="33">
        <v>0</v>
      </c>
      <c r="G257" s="34">
        <f t="shared" si="16"/>
        <v>0</v>
      </c>
    </row>
    <row r="258" spans="1:7" s="1" customFormat="1" ht="12" x14ac:dyDescent="0.2">
      <c r="A258" s="44"/>
      <c r="B258" s="30" t="s">
        <v>81</v>
      </c>
      <c r="C258" s="29">
        <v>48</v>
      </c>
      <c r="D258" s="36">
        <v>1</v>
      </c>
      <c r="E258" s="32" t="s">
        <v>48</v>
      </c>
      <c r="F258" s="33">
        <v>25.68</v>
      </c>
      <c r="G258" s="34">
        <f t="shared" si="16"/>
        <v>1232.6400000000001</v>
      </c>
    </row>
    <row r="259" spans="1:7" s="1" customFormat="1" ht="12" hidden="1" x14ac:dyDescent="0.2">
      <c r="A259" s="44"/>
      <c r="B259" s="30"/>
      <c r="C259" s="35"/>
      <c r="D259" s="36"/>
      <c r="E259" s="32"/>
      <c r="F259" s="33"/>
      <c r="G259" s="34"/>
    </row>
    <row r="260" spans="1:7" s="1" customFormat="1" ht="12" hidden="1" x14ac:dyDescent="0.2">
      <c r="A260" s="44"/>
      <c r="B260" s="37" t="s">
        <v>200</v>
      </c>
      <c r="C260" s="19"/>
      <c r="D260" s="36"/>
      <c r="E260" s="32"/>
      <c r="F260" s="33"/>
      <c r="G260" s="34"/>
    </row>
    <row r="261" spans="1:7" s="1" customFormat="1" ht="12" hidden="1" customHeight="1" x14ac:dyDescent="0.2">
      <c r="A261" s="44"/>
      <c r="B261" s="30" t="s">
        <v>201</v>
      </c>
      <c r="C261" s="29">
        <v>1</v>
      </c>
      <c r="D261" s="36">
        <v>0</v>
      </c>
      <c r="E261" s="32" t="s">
        <v>48</v>
      </c>
      <c r="F261" s="33">
        <v>629.66999999999996</v>
      </c>
      <c r="G261" s="34">
        <f t="shared" ref="G261:G264" si="17">ROUND(C261*D261*F261,2)</f>
        <v>0</v>
      </c>
    </row>
    <row r="262" spans="1:7" s="1" customFormat="1" ht="12" hidden="1" customHeight="1" x14ac:dyDescent="0.2">
      <c r="A262" s="44"/>
      <c r="B262" s="30" t="s">
        <v>202</v>
      </c>
      <c r="C262" s="29">
        <v>1</v>
      </c>
      <c r="D262" s="35">
        <v>0</v>
      </c>
      <c r="E262" s="32" t="s">
        <v>48</v>
      </c>
      <c r="F262" s="33">
        <v>72.349999999999994</v>
      </c>
      <c r="G262" s="34">
        <f t="shared" si="17"/>
        <v>0</v>
      </c>
    </row>
    <row r="263" spans="1:7" s="1" customFormat="1" ht="12" hidden="1" customHeight="1" x14ac:dyDescent="0.2">
      <c r="A263" s="44"/>
      <c r="B263" s="30" t="s">
        <v>203</v>
      </c>
      <c r="C263" s="29">
        <v>1</v>
      </c>
      <c r="D263" s="35">
        <v>0</v>
      </c>
      <c r="E263" s="32" t="s">
        <v>71</v>
      </c>
      <c r="F263" s="33">
        <v>560.6</v>
      </c>
      <c r="G263" s="34">
        <f t="shared" si="17"/>
        <v>0</v>
      </c>
    </row>
    <row r="264" spans="1:7" s="1" customFormat="1" ht="12" x14ac:dyDescent="0.2">
      <c r="A264" s="44"/>
      <c r="B264" s="45" t="s">
        <v>99</v>
      </c>
      <c r="C264" s="79"/>
      <c r="D264" s="46"/>
      <c r="E264" s="47"/>
      <c r="F264" s="48"/>
      <c r="G264" s="34">
        <f t="shared" si="17"/>
        <v>0</v>
      </c>
    </row>
    <row r="265" spans="1:7" s="1" customFormat="1" ht="12" customHeight="1" x14ac:dyDescent="0.2">
      <c r="A265" s="44"/>
      <c r="B265" s="30" t="s">
        <v>110</v>
      </c>
      <c r="C265" s="36">
        <v>1</v>
      </c>
      <c r="D265" s="49">
        <v>1</v>
      </c>
      <c r="E265" s="33" t="s">
        <v>48</v>
      </c>
      <c r="F265" s="34">
        <v>3281.14</v>
      </c>
      <c r="G265" s="34">
        <v>3281.14</v>
      </c>
    </row>
    <row r="266" spans="1:7" s="1" customFormat="1" ht="11.25" customHeight="1" x14ac:dyDescent="0.2">
      <c r="A266" s="44"/>
      <c r="B266" s="30" t="s">
        <v>111</v>
      </c>
      <c r="C266" s="36">
        <v>1</v>
      </c>
      <c r="D266" s="49">
        <v>1</v>
      </c>
      <c r="E266" s="33" t="s">
        <v>48</v>
      </c>
      <c r="F266" s="34">
        <v>55052.75</v>
      </c>
      <c r="G266" s="34">
        <v>50803.5</v>
      </c>
    </row>
    <row r="267" spans="1:7" s="1" customFormat="1" ht="12" hidden="1" x14ac:dyDescent="0.2">
      <c r="A267" s="44"/>
      <c r="B267" s="30"/>
      <c r="C267" s="36"/>
      <c r="D267" s="32"/>
      <c r="E267" s="33"/>
      <c r="F267" s="34"/>
      <c r="G267" s="34"/>
    </row>
    <row r="268" spans="1:7" s="1" customFormat="1" ht="12" hidden="1" x14ac:dyDescent="0.2">
      <c r="A268" s="44"/>
      <c r="B268" s="30"/>
      <c r="C268" s="36"/>
      <c r="D268" s="32"/>
      <c r="E268" s="33"/>
      <c r="F268" s="34"/>
      <c r="G268" s="34"/>
    </row>
    <row r="269" spans="1:7" s="81" customFormat="1" ht="12" hidden="1" customHeight="1" x14ac:dyDescent="0.2">
      <c r="A269" s="80"/>
      <c r="B269" s="30"/>
      <c r="C269" s="36"/>
      <c r="D269" s="32"/>
      <c r="E269" s="33"/>
      <c r="F269" s="34"/>
      <c r="G269" s="34"/>
    </row>
    <row r="270" spans="1:7" s="1" customFormat="1" ht="12" hidden="1" x14ac:dyDescent="0.2">
      <c r="A270" s="44"/>
      <c r="B270" s="30"/>
      <c r="C270" s="36"/>
      <c r="D270" s="32"/>
      <c r="E270" s="33"/>
      <c r="F270" s="34"/>
      <c r="G270" s="34"/>
    </row>
    <row r="271" spans="1:7" s="1" customFormat="1" ht="12" hidden="1" x14ac:dyDescent="0.2">
      <c r="A271" s="44"/>
      <c r="B271" s="30"/>
      <c r="C271" s="36"/>
      <c r="D271" s="32"/>
      <c r="E271" s="33"/>
      <c r="F271" s="34"/>
      <c r="G271" s="34"/>
    </row>
    <row r="272" spans="1:7" s="1" customFormat="1" ht="12" hidden="1" x14ac:dyDescent="0.2">
      <c r="A272" s="44"/>
      <c r="B272" s="30"/>
      <c r="C272" s="29"/>
      <c r="D272" s="35"/>
      <c r="E272" s="32"/>
      <c r="F272" s="33"/>
      <c r="G272" s="34"/>
    </row>
    <row r="273" spans="1:7" s="1" customFormat="1" ht="12" hidden="1" x14ac:dyDescent="0.2">
      <c r="A273" s="44"/>
      <c r="B273" s="30"/>
      <c r="C273" s="29"/>
      <c r="D273" s="35"/>
      <c r="E273" s="32"/>
      <c r="F273" s="33"/>
      <c r="G273" s="34"/>
    </row>
    <row r="274" spans="1:7" s="1" customFormat="1" ht="12" hidden="1" x14ac:dyDescent="0.2">
      <c r="A274" s="44"/>
      <c r="B274" s="30"/>
      <c r="C274" s="29"/>
      <c r="D274" s="35"/>
      <c r="E274" s="32"/>
      <c r="F274" s="33"/>
      <c r="G274" s="34"/>
    </row>
    <row r="275" spans="1:7" s="1" customFormat="1" ht="12" hidden="1" x14ac:dyDescent="0.2">
      <c r="A275" s="44"/>
      <c r="B275" s="30"/>
      <c r="C275" s="29"/>
      <c r="D275" s="35"/>
      <c r="E275" s="32"/>
      <c r="F275" s="33"/>
      <c r="G275" s="34"/>
    </row>
    <row r="276" spans="1:7" s="1" customFormat="1" ht="12" x14ac:dyDescent="0.2">
      <c r="A276" s="44"/>
      <c r="B276" s="45" t="s">
        <v>100</v>
      </c>
      <c r="C276" s="79"/>
      <c r="D276" s="46"/>
      <c r="E276" s="47"/>
      <c r="F276" s="48"/>
      <c r="G276" s="50"/>
    </row>
    <row r="277" spans="1:7" s="1" customFormat="1" ht="24" x14ac:dyDescent="0.2">
      <c r="A277" s="44"/>
      <c r="B277" s="30" t="s">
        <v>112</v>
      </c>
      <c r="C277" s="29">
        <v>1</v>
      </c>
      <c r="D277" s="36">
        <v>1</v>
      </c>
      <c r="E277" s="32" t="s">
        <v>107</v>
      </c>
      <c r="F277" s="33">
        <v>261.32</v>
      </c>
      <c r="G277" s="34">
        <v>261.32</v>
      </c>
    </row>
    <row r="278" spans="1:7" s="1" customFormat="1" ht="12" x14ac:dyDescent="0.2">
      <c r="A278" s="44"/>
      <c r="B278" s="30" t="s">
        <v>113</v>
      </c>
      <c r="C278" s="29">
        <v>1</v>
      </c>
      <c r="D278" s="36">
        <v>5</v>
      </c>
      <c r="E278" s="32" t="s">
        <v>114</v>
      </c>
      <c r="F278" s="33">
        <v>112.83</v>
      </c>
      <c r="G278" s="34">
        <v>564.15</v>
      </c>
    </row>
    <row r="279" spans="1:7" s="1" customFormat="1" ht="12" x14ac:dyDescent="0.2">
      <c r="A279" s="44"/>
      <c r="B279" s="30" t="s">
        <v>115</v>
      </c>
      <c r="C279" s="29">
        <v>1</v>
      </c>
      <c r="D279" s="36">
        <v>5</v>
      </c>
      <c r="E279" s="32" t="s">
        <v>116</v>
      </c>
      <c r="F279" s="33">
        <v>849.85</v>
      </c>
      <c r="G279" s="34">
        <v>4249.25</v>
      </c>
    </row>
    <row r="280" spans="1:7" s="1" customFormat="1" ht="12" hidden="1" x14ac:dyDescent="0.2">
      <c r="A280" s="44"/>
      <c r="B280" s="30"/>
      <c r="C280" s="29"/>
      <c r="D280" s="36"/>
      <c r="E280" s="32"/>
      <c r="F280" s="33"/>
      <c r="G280" s="34"/>
    </row>
    <row r="281" spans="1:7" s="81" customFormat="1" ht="12" hidden="1" x14ac:dyDescent="0.2">
      <c r="A281" s="80"/>
      <c r="B281" s="30"/>
      <c r="C281" s="29"/>
      <c r="D281" s="36"/>
      <c r="E281" s="32"/>
      <c r="F281" s="33"/>
      <c r="G281" s="34"/>
    </row>
    <row r="282" spans="1:7" s="81" customFormat="1" ht="12" hidden="1" x14ac:dyDescent="0.2">
      <c r="A282" s="80"/>
      <c r="B282" s="30"/>
      <c r="C282" s="29"/>
      <c r="D282" s="36"/>
      <c r="E282" s="32"/>
      <c r="F282" s="33"/>
      <c r="G282" s="34"/>
    </row>
    <row r="283" spans="1:7" s="81" customFormat="1" ht="12" hidden="1" customHeight="1" x14ac:dyDescent="0.2">
      <c r="A283" s="80"/>
      <c r="B283" s="30"/>
      <c r="C283" s="29"/>
      <c r="D283" s="36"/>
      <c r="E283" s="32"/>
      <c r="F283" s="33"/>
      <c r="G283" s="34"/>
    </row>
    <row r="284" spans="1:7" s="81" customFormat="1" ht="12" hidden="1" x14ac:dyDescent="0.2">
      <c r="A284" s="80"/>
      <c r="B284" s="30"/>
      <c r="C284" s="29"/>
      <c r="D284" s="36"/>
      <c r="E284" s="32"/>
      <c r="F284" s="33"/>
      <c r="G284" s="34"/>
    </row>
    <row r="285" spans="1:7" s="81" customFormat="1" ht="12" hidden="1" x14ac:dyDescent="0.2">
      <c r="A285" s="80"/>
      <c r="B285" s="30"/>
      <c r="C285" s="29"/>
      <c r="D285" s="36"/>
      <c r="E285" s="32"/>
      <c r="F285" s="33"/>
      <c r="G285" s="34"/>
    </row>
    <row r="286" spans="1:7" s="81" customFormat="1" ht="12" hidden="1" x14ac:dyDescent="0.2">
      <c r="A286" s="80"/>
      <c r="B286" s="30"/>
      <c r="C286" s="29"/>
      <c r="D286" s="36"/>
      <c r="E286" s="32"/>
      <c r="F286" s="33"/>
      <c r="G286" s="34"/>
    </row>
    <row r="287" spans="1:7" s="81" customFormat="1" ht="12" hidden="1" x14ac:dyDescent="0.2">
      <c r="A287" s="80"/>
      <c r="B287" s="30"/>
      <c r="C287" s="29"/>
      <c r="D287" s="36"/>
      <c r="E287" s="32"/>
      <c r="F287" s="33"/>
      <c r="G287" s="34"/>
    </row>
    <row r="288" spans="1:7" s="81" customFormat="1" ht="12" x14ac:dyDescent="0.2">
      <c r="A288" s="80"/>
      <c r="B288" s="45" t="s">
        <v>101</v>
      </c>
      <c r="C288" s="79"/>
      <c r="D288" s="51"/>
      <c r="E288" s="47"/>
      <c r="F288" s="48"/>
      <c r="G288" s="50"/>
    </row>
    <row r="289" spans="1:7" s="81" customFormat="1" ht="24" x14ac:dyDescent="0.2">
      <c r="A289" s="80"/>
      <c r="B289" s="30" t="s">
        <v>102</v>
      </c>
      <c r="C289" s="75">
        <f>12-C96</f>
        <v>6.6</v>
      </c>
      <c r="D289" s="19">
        <f>D96</f>
        <v>520.29</v>
      </c>
      <c r="E289" s="29" t="s">
        <v>94</v>
      </c>
      <c r="F289" s="17">
        <v>1.35</v>
      </c>
      <c r="G289" s="34">
        <f>D289*F289*C289</f>
        <v>4635.7838999999994</v>
      </c>
    </row>
    <row r="290" spans="1:7" s="81" customFormat="1" ht="12" x14ac:dyDescent="0.2">
      <c r="A290" s="80"/>
      <c r="B290" s="45" t="s">
        <v>103</v>
      </c>
      <c r="C290" s="82"/>
      <c r="D290" s="79"/>
      <c r="E290" s="79"/>
      <c r="F290" s="28"/>
      <c r="G290" s="28"/>
    </row>
    <row r="291" spans="1:7" s="81" customFormat="1" ht="24" x14ac:dyDescent="0.2">
      <c r="A291" s="80"/>
      <c r="B291" s="30" t="s">
        <v>104</v>
      </c>
      <c r="C291" s="29">
        <f>C289</f>
        <v>6.6</v>
      </c>
      <c r="D291" s="19">
        <f>D289</f>
        <v>520.29</v>
      </c>
      <c r="E291" s="29" t="s">
        <v>94</v>
      </c>
      <c r="F291" s="17">
        <v>2.91</v>
      </c>
      <c r="G291" s="34">
        <f>D291*F291*C291</f>
        <v>9992.689739999998</v>
      </c>
    </row>
    <row r="292" spans="1:7" s="81" customFormat="1" ht="12" x14ac:dyDescent="0.2">
      <c r="A292" s="80"/>
      <c r="B292" s="83"/>
      <c r="C292" s="19"/>
      <c r="D292" s="19"/>
      <c r="E292" s="84" t="s">
        <v>105</v>
      </c>
      <c r="F292" s="1"/>
      <c r="G292" s="52">
        <f>SUM(G25:G291)</f>
        <v>211552.73750944537</v>
      </c>
    </row>
    <row r="293" spans="1:7" s="81" customFormat="1" ht="12" x14ac:dyDescent="0.2">
      <c r="A293" s="80"/>
      <c r="B293" s="85"/>
      <c r="C293" s="77"/>
      <c r="D293" s="77"/>
      <c r="E293" s="77"/>
      <c r="F293" s="86"/>
      <c r="G293" s="53"/>
    </row>
    <row r="294" spans="1:7" s="1" customFormat="1" x14ac:dyDescent="0.2">
      <c r="A294" s="44"/>
      <c r="B294" s="85"/>
      <c r="C294" s="77"/>
      <c r="D294" s="77"/>
      <c r="E294" s="77"/>
      <c r="F294" s="86"/>
      <c r="G294" s="54" t="s">
        <v>106</v>
      </c>
    </row>
  </sheetData>
  <mergeCells count="18">
    <mergeCell ref="A14:G14"/>
    <mergeCell ref="E1:G1"/>
    <mergeCell ref="B5:G5"/>
    <mergeCell ref="A11:G11"/>
    <mergeCell ref="A12:G12"/>
    <mergeCell ref="A13:G13"/>
    <mergeCell ref="G225:G232"/>
    <mergeCell ref="A15:G15"/>
    <mergeCell ref="A16:G16"/>
    <mergeCell ref="A17:G17"/>
    <mergeCell ref="A18:B18"/>
    <mergeCell ref="A20:G20"/>
    <mergeCell ref="B21:G21"/>
    <mergeCell ref="C23:D23"/>
    <mergeCell ref="B24:G24"/>
    <mergeCell ref="B41:E41"/>
    <mergeCell ref="B51:E51"/>
    <mergeCell ref="B99:G99"/>
  </mergeCells>
  <pageMargins left="0.94" right="0.15748031496062992" top="0.2" bottom="0.2" header="0.31496062992125984" footer="0.2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2.8</vt:lpstr>
      <vt:lpstr>М15</vt:lpstr>
      <vt:lpstr>М15!Область_печати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Кобякова</cp:lastModifiedBy>
  <cp:lastPrinted>2020-03-27T04:17:35Z</cp:lastPrinted>
  <dcterms:created xsi:type="dcterms:W3CDTF">2020-03-27T04:15:45Z</dcterms:created>
  <dcterms:modified xsi:type="dcterms:W3CDTF">2020-03-30T07:36:25Z</dcterms:modified>
</cp:coreProperties>
</file>